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obecp\Desktop\"/>
    </mc:Choice>
  </mc:AlternateContent>
  <xr:revisionPtr revIDLastSave="0" documentId="13_ncr:1_{DD3999F5-59B3-40E0-887D-183154B5B75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kapitulácia stavby" sheetId="1" r:id="rId1"/>
    <sheet name="Potrubie 1-1" sheetId="2" r:id="rId2"/>
    <sheet name="Potrubie 1-1-3" sheetId="3" r:id="rId3"/>
    <sheet name="Potrubie 1-1-1" sheetId="4" r:id="rId4"/>
    <sheet name="Potrubie 1 prepoj" sheetId="5" r:id="rId5"/>
  </sheets>
  <definedNames>
    <definedName name="_xlnm._FilterDatabase" localSheetId="4" hidden="1">'Potrubie 1 prepoj'!$C$119:$K$161</definedName>
    <definedName name="_xlnm._FilterDatabase" localSheetId="1" hidden="1">'Potrubie 1-1'!$C$124:$K$193</definedName>
    <definedName name="_xlnm._FilterDatabase" localSheetId="3" hidden="1">'Potrubie 1-1-1'!$C$122:$K$176</definedName>
    <definedName name="_xlnm._FilterDatabase" localSheetId="2" hidden="1">'Potrubie 1-1-3'!$C$120:$K$165</definedName>
    <definedName name="_xlnm.Print_Titles" localSheetId="4">'Potrubie 1 prepoj'!$107:$119</definedName>
    <definedName name="_xlnm.Print_Titles" localSheetId="1">'Potrubie 1-1'!$112:$124</definedName>
    <definedName name="_xlnm.Print_Titles" localSheetId="3">'Potrubie 1-1-1'!$110:$122</definedName>
    <definedName name="_xlnm.Print_Titles" localSheetId="2">'Potrubie 1-1-3'!$108:$120</definedName>
    <definedName name="_xlnm.Print_Titles" localSheetId="0">'Rekapitulácia stavby'!$92:$92</definedName>
    <definedName name="_xlnm.Print_Area" localSheetId="4">'Potrubie 1 prepoj'!$C$4:$J$76,'Potrubie 1 prepoj'!$C$82:$J$101,'Potrubie 1 prepoj'!$C$107:$K$161</definedName>
    <definedName name="_xlnm.Print_Area" localSheetId="1">'Potrubie 1-1'!$C$4:$J$76,'Potrubie 1-1'!$C$82:$J$106,'Potrubie 1-1'!$C$112:$K$193</definedName>
    <definedName name="_xlnm.Print_Area" localSheetId="3">'Potrubie 1-1-1'!$C$4:$J$76,'Potrubie 1-1-1'!$C$82:$J$104,'Potrubie 1-1-1'!$C$110:$K$176</definedName>
    <definedName name="_xlnm.Print_Area" localSheetId="2">'Potrubie 1-1-3'!$C$4:$J$76,'Potrubie 1-1-3'!$C$82:$J$102,'Potrubie 1-1-3'!$C$108:$K$165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5" l="1"/>
  <c r="J117" i="5" s="1"/>
  <c r="J15" i="5"/>
  <c r="E24" i="4"/>
  <c r="J120" i="4" s="1"/>
  <c r="J15" i="4"/>
  <c r="E24" i="3"/>
  <c r="J118" i="3" s="1"/>
  <c r="J15" i="3"/>
  <c r="E24" i="2"/>
  <c r="J122" i="2" s="1"/>
  <c r="J15" i="2"/>
  <c r="J128" i="2"/>
  <c r="BF128" i="2" s="1"/>
  <c r="E15" i="5"/>
  <c r="F91" i="5" s="1"/>
  <c r="E15" i="4"/>
  <c r="E15" i="3"/>
  <c r="E15" i="2"/>
  <c r="J37" i="5"/>
  <c r="J36" i="5"/>
  <c r="AY98" i="1" s="1"/>
  <c r="J35" i="5"/>
  <c r="AX98" i="1"/>
  <c r="BI161" i="5"/>
  <c r="BH161" i="5"/>
  <c r="BG161" i="5"/>
  <c r="BE161" i="5"/>
  <c r="T161" i="5"/>
  <c r="T160" i="5" s="1"/>
  <c r="R161" i="5"/>
  <c r="R160" i="5"/>
  <c r="P161" i="5"/>
  <c r="P160" i="5"/>
  <c r="BK161" i="5"/>
  <c r="BK160" i="5" s="1"/>
  <c r="J160" i="5" s="1"/>
  <c r="J100" i="5" s="1"/>
  <c r="J161" i="5"/>
  <c r="BF161" i="5" s="1"/>
  <c r="BI159" i="5"/>
  <c r="BH159" i="5"/>
  <c r="BG159" i="5"/>
  <c r="BE159" i="5"/>
  <c r="T159" i="5"/>
  <c r="R159" i="5"/>
  <c r="P159" i="5"/>
  <c r="BK159" i="5"/>
  <c r="J159" i="5"/>
  <c r="BF159" i="5" s="1"/>
  <c r="BI158" i="5"/>
  <c r="BH158" i="5"/>
  <c r="BG158" i="5"/>
  <c r="BE158" i="5"/>
  <c r="T158" i="5"/>
  <c r="R158" i="5"/>
  <c r="P158" i="5"/>
  <c r="BK158" i="5"/>
  <c r="J158" i="5"/>
  <c r="BF158" i="5"/>
  <c r="BI157" i="5"/>
  <c r="BH157" i="5"/>
  <c r="BG157" i="5"/>
  <c r="BE157" i="5"/>
  <c r="T157" i="5"/>
  <c r="R157" i="5"/>
  <c r="P157" i="5"/>
  <c r="BK157" i="5"/>
  <c r="J157" i="5"/>
  <c r="BF157" i="5" s="1"/>
  <c r="BI156" i="5"/>
  <c r="BH156" i="5"/>
  <c r="BG156" i="5"/>
  <c r="BE156" i="5"/>
  <c r="T156" i="5"/>
  <c r="R156" i="5"/>
  <c r="P156" i="5"/>
  <c r="BK156" i="5"/>
  <c r="J156" i="5"/>
  <c r="BF156" i="5" s="1"/>
  <c r="BI155" i="5"/>
  <c r="BH155" i="5"/>
  <c r="BG155" i="5"/>
  <c r="BE155" i="5"/>
  <c r="T155" i="5"/>
  <c r="R155" i="5"/>
  <c r="P155" i="5"/>
  <c r="BK155" i="5"/>
  <c r="J155" i="5"/>
  <c r="BF155" i="5" s="1"/>
  <c r="BI154" i="5"/>
  <c r="BH154" i="5"/>
  <c r="BG154" i="5"/>
  <c r="BE154" i="5"/>
  <c r="T154" i="5"/>
  <c r="R154" i="5"/>
  <c r="P154" i="5"/>
  <c r="BK154" i="5"/>
  <c r="J154" i="5"/>
  <c r="BF154" i="5" s="1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 s="1"/>
  <c r="BI151" i="5"/>
  <c r="BH151" i="5"/>
  <c r="BG151" i="5"/>
  <c r="BE151" i="5"/>
  <c r="T151" i="5"/>
  <c r="R151" i="5"/>
  <c r="P151" i="5"/>
  <c r="BK151" i="5"/>
  <c r="J151" i="5"/>
  <c r="BF151" i="5" s="1"/>
  <c r="BI150" i="5"/>
  <c r="BH150" i="5"/>
  <c r="BG150" i="5"/>
  <c r="BE150" i="5"/>
  <c r="T150" i="5"/>
  <c r="R150" i="5"/>
  <c r="P150" i="5"/>
  <c r="BK150" i="5"/>
  <c r="J150" i="5"/>
  <c r="BF150" i="5" s="1"/>
  <c r="BI149" i="5"/>
  <c r="BH149" i="5"/>
  <c r="BG149" i="5"/>
  <c r="BE149" i="5"/>
  <c r="T149" i="5"/>
  <c r="R149" i="5"/>
  <c r="P149" i="5"/>
  <c r="BK149" i="5"/>
  <c r="J149" i="5"/>
  <c r="BF149" i="5" s="1"/>
  <c r="BI148" i="5"/>
  <c r="BH148" i="5"/>
  <c r="BG148" i="5"/>
  <c r="BE148" i="5"/>
  <c r="T148" i="5"/>
  <c r="R148" i="5"/>
  <c r="P148" i="5"/>
  <c r="BK148" i="5"/>
  <c r="J148" i="5"/>
  <c r="BF148" i="5" s="1"/>
  <c r="BI147" i="5"/>
  <c r="BH147" i="5"/>
  <c r="BG147" i="5"/>
  <c r="BE147" i="5"/>
  <c r="T147" i="5"/>
  <c r="R147" i="5"/>
  <c r="P147" i="5"/>
  <c r="BK147" i="5"/>
  <c r="J147" i="5"/>
  <c r="BF147" i="5" s="1"/>
  <c r="BI146" i="5"/>
  <c r="BH146" i="5"/>
  <c r="BG146" i="5"/>
  <c r="BE146" i="5"/>
  <c r="T146" i="5"/>
  <c r="R146" i="5"/>
  <c r="P146" i="5"/>
  <c r="BK146" i="5"/>
  <c r="J146" i="5"/>
  <c r="BF146" i="5" s="1"/>
  <c r="BI145" i="5"/>
  <c r="BH145" i="5"/>
  <c r="BG145" i="5"/>
  <c r="BE145" i="5"/>
  <c r="T145" i="5"/>
  <c r="R145" i="5"/>
  <c r="P145" i="5"/>
  <c r="BK145" i="5"/>
  <c r="J145" i="5"/>
  <c r="BF145" i="5" s="1"/>
  <c r="BI144" i="5"/>
  <c r="BH144" i="5"/>
  <c r="BG144" i="5"/>
  <c r="BE144" i="5"/>
  <c r="T144" i="5"/>
  <c r="R144" i="5"/>
  <c r="P144" i="5"/>
  <c r="BK144" i="5"/>
  <c r="J144" i="5"/>
  <c r="BF144" i="5" s="1"/>
  <c r="BI143" i="5"/>
  <c r="BH143" i="5"/>
  <c r="BG143" i="5"/>
  <c r="BE143" i="5"/>
  <c r="T143" i="5"/>
  <c r="R143" i="5"/>
  <c r="P143" i="5"/>
  <c r="BK143" i="5"/>
  <c r="J143" i="5"/>
  <c r="BF143" i="5" s="1"/>
  <c r="BI142" i="5"/>
  <c r="BH142" i="5"/>
  <c r="BG142" i="5"/>
  <c r="BE142" i="5"/>
  <c r="T142" i="5"/>
  <c r="R142" i="5"/>
  <c r="P142" i="5"/>
  <c r="BK142" i="5"/>
  <c r="J142" i="5"/>
  <c r="BF142" i="5" s="1"/>
  <c r="BI141" i="5"/>
  <c r="BH141" i="5"/>
  <c r="BG141" i="5"/>
  <c r="BE141" i="5"/>
  <c r="T141" i="5"/>
  <c r="R141" i="5"/>
  <c r="P141" i="5"/>
  <c r="BK141" i="5"/>
  <c r="J141" i="5"/>
  <c r="BF141" i="5"/>
  <c r="BI140" i="5"/>
  <c r="BH140" i="5"/>
  <c r="BG140" i="5"/>
  <c r="BE140" i="5"/>
  <c r="T140" i="5"/>
  <c r="R140" i="5"/>
  <c r="P140" i="5"/>
  <c r="BK140" i="5"/>
  <c r="J140" i="5"/>
  <c r="BF140" i="5" s="1"/>
  <c r="BI139" i="5"/>
  <c r="BH139" i="5"/>
  <c r="BG139" i="5"/>
  <c r="BE139" i="5"/>
  <c r="T139" i="5"/>
  <c r="R139" i="5"/>
  <c r="P139" i="5"/>
  <c r="BK139" i="5"/>
  <c r="J139" i="5"/>
  <c r="BF139" i="5" s="1"/>
  <c r="BI138" i="5"/>
  <c r="BH138" i="5"/>
  <c r="BG138" i="5"/>
  <c r="BE138" i="5"/>
  <c r="T138" i="5"/>
  <c r="R138" i="5"/>
  <c r="P138" i="5"/>
  <c r="BK138" i="5"/>
  <c r="J138" i="5"/>
  <c r="BF138" i="5" s="1"/>
  <c r="BI137" i="5"/>
  <c r="BH137" i="5"/>
  <c r="BG137" i="5"/>
  <c r="BE137" i="5"/>
  <c r="T137" i="5"/>
  <c r="R137" i="5"/>
  <c r="P137" i="5"/>
  <c r="BK137" i="5"/>
  <c r="J137" i="5"/>
  <c r="BF137" i="5" s="1"/>
  <c r="BI136" i="5"/>
  <c r="BH136" i="5"/>
  <c r="BG136" i="5"/>
  <c r="BE136" i="5"/>
  <c r="T136" i="5"/>
  <c r="R136" i="5"/>
  <c r="P136" i="5"/>
  <c r="BK136" i="5"/>
  <c r="J136" i="5"/>
  <c r="BF136" i="5" s="1"/>
  <c r="BI135" i="5"/>
  <c r="BH135" i="5"/>
  <c r="BG135" i="5"/>
  <c r="BE135" i="5"/>
  <c r="T135" i="5"/>
  <c r="R135" i="5"/>
  <c r="P135" i="5"/>
  <c r="BK135" i="5"/>
  <c r="J135" i="5"/>
  <c r="BF135" i="5" s="1"/>
  <c r="BI133" i="5"/>
  <c r="BH133" i="5"/>
  <c r="BG133" i="5"/>
  <c r="BE133" i="5"/>
  <c r="T133" i="5"/>
  <c r="R133" i="5"/>
  <c r="P133" i="5"/>
  <c r="BK133" i="5"/>
  <c r="J133" i="5"/>
  <c r="BF133" i="5" s="1"/>
  <c r="BI132" i="5"/>
  <c r="BH132" i="5"/>
  <c r="BG132" i="5"/>
  <c r="BE132" i="5"/>
  <c r="T132" i="5"/>
  <c r="R132" i="5"/>
  <c r="P132" i="5"/>
  <c r="BK132" i="5"/>
  <c r="J132" i="5"/>
  <c r="BF132" i="5" s="1"/>
  <c r="BI131" i="5"/>
  <c r="BH131" i="5"/>
  <c r="BG131" i="5"/>
  <c r="BE131" i="5"/>
  <c r="T131" i="5"/>
  <c r="R131" i="5"/>
  <c r="P131" i="5"/>
  <c r="BK131" i="5"/>
  <c r="J131" i="5"/>
  <c r="BF131" i="5" s="1"/>
  <c r="BI130" i="5"/>
  <c r="BH130" i="5"/>
  <c r="BG130" i="5"/>
  <c r="BE130" i="5"/>
  <c r="T130" i="5"/>
  <c r="R130" i="5"/>
  <c r="P130" i="5"/>
  <c r="BK130" i="5"/>
  <c r="J130" i="5"/>
  <c r="BF130" i="5" s="1"/>
  <c r="BI129" i="5"/>
  <c r="BH129" i="5"/>
  <c r="BG129" i="5"/>
  <c r="BE129" i="5"/>
  <c r="T129" i="5"/>
  <c r="R129" i="5"/>
  <c r="P129" i="5"/>
  <c r="BK129" i="5"/>
  <c r="J129" i="5"/>
  <c r="BF129" i="5" s="1"/>
  <c r="BI128" i="5"/>
  <c r="BH128" i="5"/>
  <c r="BG128" i="5"/>
  <c r="BE128" i="5"/>
  <c r="T128" i="5"/>
  <c r="R128" i="5"/>
  <c r="P128" i="5"/>
  <c r="BK128" i="5"/>
  <c r="J128" i="5"/>
  <c r="BF128" i="5" s="1"/>
  <c r="BI127" i="5"/>
  <c r="BH127" i="5"/>
  <c r="BG127" i="5"/>
  <c r="BE127" i="5"/>
  <c r="T127" i="5"/>
  <c r="R127" i="5"/>
  <c r="P127" i="5"/>
  <c r="P122" i="5" s="1"/>
  <c r="BK127" i="5"/>
  <c r="J127" i="5"/>
  <c r="BF127" i="5"/>
  <c r="BI126" i="5"/>
  <c r="BH126" i="5"/>
  <c r="BG126" i="5"/>
  <c r="BE126" i="5"/>
  <c r="T126" i="5"/>
  <c r="R126" i="5"/>
  <c r="P126" i="5"/>
  <c r="BK126" i="5"/>
  <c r="J126" i="5"/>
  <c r="BF126" i="5" s="1"/>
  <c r="BI125" i="5"/>
  <c r="BH125" i="5"/>
  <c r="BG125" i="5"/>
  <c r="BE125" i="5"/>
  <c r="T125" i="5"/>
  <c r="R125" i="5"/>
  <c r="P125" i="5"/>
  <c r="BK125" i="5"/>
  <c r="J125" i="5"/>
  <c r="BF125" i="5" s="1"/>
  <c r="BI124" i="5"/>
  <c r="BH124" i="5"/>
  <c r="BG124" i="5"/>
  <c r="BE124" i="5"/>
  <c r="T124" i="5"/>
  <c r="R124" i="5"/>
  <c r="P124" i="5"/>
  <c r="BK124" i="5"/>
  <c r="J124" i="5"/>
  <c r="BF124" i="5" s="1"/>
  <c r="BI123" i="5"/>
  <c r="BH123" i="5"/>
  <c r="BG123" i="5"/>
  <c r="BE123" i="5"/>
  <c r="T123" i="5"/>
  <c r="T122" i="5" s="1"/>
  <c r="R123" i="5"/>
  <c r="P123" i="5"/>
  <c r="BK123" i="5"/>
  <c r="J123" i="5"/>
  <c r="BF123" i="5" s="1"/>
  <c r="J116" i="5"/>
  <c r="F114" i="5"/>
  <c r="E112" i="5"/>
  <c r="J91" i="5"/>
  <c r="F89" i="5"/>
  <c r="E87" i="5"/>
  <c r="J18" i="5"/>
  <c r="E18" i="5"/>
  <c r="F117" i="5" s="1"/>
  <c r="J17" i="5"/>
  <c r="J12" i="5"/>
  <c r="J114" i="5" s="1"/>
  <c r="E7" i="5"/>
  <c r="J37" i="4"/>
  <c r="J36" i="4"/>
  <c r="AY97" i="1" s="1"/>
  <c r="J35" i="4"/>
  <c r="AX97" i="1"/>
  <c r="BI176" i="4"/>
  <c r="BH176" i="4"/>
  <c r="BG176" i="4"/>
  <c r="BE176" i="4"/>
  <c r="T176" i="4"/>
  <c r="T175" i="4" s="1"/>
  <c r="R176" i="4"/>
  <c r="R175" i="4"/>
  <c r="P176" i="4"/>
  <c r="P175" i="4" s="1"/>
  <c r="BK176" i="4"/>
  <c r="BK175" i="4" s="1"/>
  <c r="J175" i="4" s="1"/>
  <c r="J103" i="4" s="1"/>
  <c r="J176" i="4"/>
  <c r="BF176" i="4" s="1"/>
  <c r="BI174" i="4"/>
  <c r="BH174" i="4"/>
  <c r="BG174" i="4"/>
  <c r="BE174" i="4"/>
  <c r="T174" i="4"/>
  <c r="T173" i="4" s="1"/>
  <c r="R174" i="4"/>
  <c r="R173" i="4"/>
  <c r="P174" i="4"/>
  <c r="P173" i="4" s="1"/>
  <c r="BK174" i="4"/>
  <c r="BK173" i="4" s="1"/>
  <c r="J173" i="4" s="1"/>
  <c r="J102" i="4" s="1"/>
  <c r="J174" i="4"/>
  <c r="BF174" i="4" s="1"/>
  <c r="BI172" i="4"/>
  <c r="BH172" i="4"/>
  <c r="BG172" i="4"/>
  <c r="BE172" i="4"/>
  <c r="T172" i="4"/>
  <c r="R172" i="4"/>
  <c r="P172" i="4"/>
  <c r="BK172" i="4"/>
  <c r="J172" i="4"/>
  <c r="BF172" i="4" s="1"/>
  <c r="BI171" i="4"/>
  <c r="BH171" i="4"/>
  <c r="BG171" i="4"/>
  <c r="BE171" i="4"/>
  <c r="T171" i="4"/>
  <c r="R171" i="4"/>
  <c r="P171" i="4"/>
  <c r="BK171" i="4"/>
  <c r="J171" i="4"/>
  <c r="BF171" i="4" s="1"/>
  <c r="BI170" i="4"/>
  <c r="BH170" i="4"/>
  <c r="BG170" i="4"/>
  <c r="BE170" i="4"/>
  <c r="T170" i="4"/>
  <c r="R170" i="4"/>
  <c r="P170" i="4"/>
  <c r="BK170" i="4"/>
  <c r="J170" i="4"/>
  <c r="BF170" i="4" s="1"/>
  <c r="BI169" i="4"/>
  <c r="BH169" i="4"/>
  <c r="BG169" i="4"/>
  <c r="BE169" i="4"/>
  <c r="T169" i="4"/>
  <c r="R169" i="4"/>
  <c r="P169" i="4"/>
  <c r="BK169" i="4"/>
  <c r="J169" i="4"/>
  <c r="BF169" i="4" s="1"/>
  <c r="BI168" i="4"/>
  <c r="BH168" i="4"/>
  <c r="BG168" i="4"/>
  <c r="BE168" i="4"/>
  <c r="T168" i="4"/>
  <c r="R168" i="4"/>
  <c r="P168" i="4"/>
  <c r="BK168" i="4"/>
  <c r="J168" i="4"/>
  <c r="BF168" i="4" s="1"/>
  <c r="BI167" i="4"/>
  <c r="BH167" i="4"/>
  <c r="BG167" i="4"/>
  <c r="BE167" i="4"/>
  <c r="T167" i="4"/>
  <c r="R167" i="4"/>
  <c r="P167" i="4"/>
  <c r="BK167" i="4"/>
  <c r="J167" i="4"/>
  <c r="BF167" i="4" s="1"/>
  <c r="BI166" i="4"/>
  <c r="BH166" i="4"/>
  <c r="BG166" i="4"/>
  <c r="BE166" i="4"/>
  <c r="T166" i="4"/>
  <c r="R166" i="4"/>
  <c r="P166" i="4"/>
  <c r="BK166" i="4"/>
  <c r="J166" i="4"/>
  <c r="BF166" i="4" s="1"/>
  <c r="BI165" i="4"/>
  <c r="BH165" i="4"/>
  <c r="BG165" i="4"/>
  <c r="BE165" i="4"/>
  <c r="T165" i="4"/>
  <c r="R165" i="4"/>
  <c r="P165" i="4"/>
  <c r="BK165" i="4"/>
  <c r="J165" i="4"/>
  <c r="BF165" i="4" s="1"/>
  <c r="BI164" i="4"/>
  <c r="BH164" i="4"/>
  <c r="BG164" i="4"/>
  <c r="BE164" i="4"/>
  <c r="T164" i="4"/>
  <c r="R164" i="4"/>
  <c r="P164" i="4"/>
  <c r="BK164" i="4"/>
  <c r="J164" i="4"/>
  <c r="BF164" i="4" s="1"/>
  <c r="BI163" i="4"/>
  <c r="BH163" i="4"/>
  <c r="BG163" i="4"/>
  <c r="BE163" i="4"/>
  <c r="T163" i="4"/>
  <c r="R163" i="4"/>
  <c r="P163" i="4"/>
  <c r="BK163" i="4"/>
  <c r="J163" i="4"/>
  <c r="BF163" i="4" s="1"/>
  <c r="BI162" i="4"/>
  <c r="BH162" i="4"/>
  <c r="BG162" i="4"/>
  <c r="BE162" i="4"/>
  <c r="T162" i="4"/>
  <c r="R162" i="4"/>
  <c r="P162" i="4"/>
  <c r="BK162" i="4"/>
  <c r="J162" i="4"/>
  <c r="BF162" i="4" s="1"/>
  <c r="BI161" i="4"/>
  <c r="BH161" i="4"/>
  <c r="BG161" i="4"/>
  <c r="BE161" i="4"/>
  <c r="T161" i="4"/>
  <c r="R161" i="4"/>
  <c r="P161" i="4"/>
  <c r="BK161" i="4"/>
  <c r="J161" i="4"/>
  <c r="BF161" i="4" s="1"/>
  <c r="BI160" i="4"/>
  <c r="BH160" i="4"/>
  <c r="BG160" i="4"/>
  <c r="BE160" i="4"/>
  <c r="T160" i="4"/>
  <c r="R160" i="4"/>
  <c r="P160" i="4"/>
  <c r="BK160" i="4"/>
  <c r="J160" i="4"/>
  <c r="BF160" i="4" s="1"/>
  <c r="BI159" i="4"/>
  <c r="BH159" i="4"/>
  <c r="BG159" i="4"/>
  <c r="BE159" i="4"/>
  <c r="T159" i="4"/>
  <c r="R159" i="4"/>
  <c r="P159" i="4"/>
  <c r="BK159" i="4"/>
  <c r="J159" i="4"/>
  <c r="BF159" i="4" s="1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 s="1"/>
  <c r="BI156" i="4"/>
  <c r="BH156" i="4"/>
  <c r="BG156" i="4"/>
  <c r="BE156" i="4"/>
  <c r="T156" i="4"/>
  <c r="R156" i="4"/>
  <c r="P156" i="4"/>
  <c r="BK156" i="4"/>
  <c r="J156" i="4"/>
  <c r="BF156" i="4" s="1"/>
  <c r="BI155" i="4"/>
  <c r="BH155" i="4"/>
  <c r="BG155" i="4"/>
  <c r="BE155" i="4"/>
  <c r="T155" i="4"/>
  <c r="R155" i="4"/>
  <c r="P155" i="4"/>
  <c r="BK155" i="4"/>
  <c r="J155" i="4"/>
  <c r="BF155" i="4" s="1"/>
  <c r="BI154" i="4"/>
  <c r="BH154" i="4"/>
  <c r="BG154" i="4"/>
  <c r="BE154" i="4"/>
  <c r="T154" i="4"/>
  <c r="R154" i="4"/>
  <c r="P154" i="4"/>
  <c r="BK154" i="4"/>
  <c r="J154" i="4"/>
  <c r="BF154" i="4" s="1"/>
  <c r="BI153" i="4"/>
  <c r="BH153" i="4"/>
  <c r="BG153" i="4"/>
  <c r="BE153" i="4"/>
  <c r="T153" i="4"/>
  <c r="R153" i="4"/>
  <c r="P153" i="4"/>
  <c r="BK153" i="4"/>
  <c r="J153" i="4"/>
  <c r="BF153" i="4" s="1"/>
  <c r="BI152" i="4"/>
  <c r="BH152" i="4"/>
  <c r="BG152" i="4"/>
  <c r="BE152" i="4"/>
  <c r="T152" i="4"/>
  <c r="R152" i="4"/>
  <c r="P152" i="4"/>
  <c r="BK152" i="4"/>
  <c r="J152" i="4"/>
  <c r="BF152" i="4" s="1"/>
  <c r="BI151" i="4"/>
  <c r="BH151" i="4"/>
  <c r="BG151" i="4"/>
  <c r="BE151" i="4"/>
  <c r="T151" i="4"/>
  <c r="R151" i="4"/>
  <c r="P151" i="4"/>
  <c r="BK151" i="4"/>
  <c r="J151" i="4"/>
  <c r="BF151" i="4" s="1"/>
  <c r="BI150" i="4"/>
  <c r="BH150" i="4"/>
  <c r="BG150" i="4"/>
  <c r="BE150" i="4"/>
  <c r="T150" i="4"/>
  <c r="R150" i="4"/>
  <c r="P150" i="4"/>
  <c r="BK150" i="4"/>
  <c r="J150" i="4"/>
  <c r="BF150" i="4" s="1"/>
  <c r="BI149" i="4"/>
  <c r="BH149" i="4"/>
  <c r="BG149" i="4"/>
  <c r="BE149" i="4"/>
  <c r="T149" i="4"/>
  <c r="R149" i="4"/>
  <c r="P149" i="4"/>
  <c r="BK149" i="4"/>
  <c r="J149" i="4"/>
  <c r="BF149" i="4"/>
  <c r="BI148" i="4"/>
  <c r="BH148" i="4"/>
  <c r="BG148" i="4"/>
  <c r="BE148" i="4"/>
  <c r="T148" i="4"/>
  <c r="R148" i="4"/>
  <c r="P148" i="4"/>
  <c r="BK148" i="4"/>
  <c r="J148" i="4"/>
  <c r="BF148" i="4" s="1"/>
  <c r="BI146" i="4"/>
  <c r="BH146" i="4"/>
  <c r="BG146" i="4"/>
  <c r="BE146" i="4"/>
  <c r="T146" i="4"/>
  <c r="R146" i="4"/>
  <c r="P146" i="4"/>
  <c r="BK146" i="4"/>
  <c r="J146" i="4"/>
  <c r="BF146" i="4" s="1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T143" i="4" s="1"/>
  <c r="R144" i="4"/>
  <c r="R143" i="4"/>
  <c r="P144" i="4"/>
  <c r="BK144" i="4"/>
  <c r="J144" i="4"/>
  <c r="BF144" i="4" s="1"/>
  <c r="BI142" i="4"/>
  <c r="BH142" i="4"/>
  <c r="BG142" i="4"/>
  <c r="BE142" i="4"/>
  <c r="T142" i="4"/>
  <c r="T141" i="4" s="1"/>
  <c r="R142" i="4"/>
  <c r="R141" i="4"/>
  <c r="P142" i="4"/>
  <c r="P141" i="4" s="1"/>
  <c r="BK142" i="4"/>
  <c r="BK141" i="4" s="1"/>
  <c r="J141" i="4" s="1"/>
  <c r="J99" i="4" s="1"/>
  <c r="J142" i="4"/>
  <c r="BF142" i="4" s="1"/>
  <c r="BI140" i="4"/>
  <c r="BH140" i="4"/>
  <c r="BG140" i="4"/>
  <c r="BE140" i="4"/>
  <c r="T140" i="4"/>
  <c r="R140" i="4"/>
  <c r="P140" i="4"/>
  <c r="BK140" i="4"/>
  <c r="J140" i="4"/>
  <c r="BF140" i="4"/>
  <c r="BI139" i="4"/>
  <c r="BH139" i="4"/>
  <c r="BG139" i="4"/>
  <c r="BE139" i="4"/>
  <c r="T139" i="4"/>
  <c r="R139" i="4"/>
  <c r="P139" i="4"/>
  <c r="BK139" i="4"/>
  <c r="J139" i="4"/>
  <c r="BF139" i="4" s="1"/>
  <c r="BI138" i="4"/>
  <c r="BH138" i="4"/>
  <c r="BG138" i="4"/>
  <c r="BE138" i="4"/>
  <c r="T138" i="4"/>
  <c r="R138" i="4"/>
  <c r="P138" i="4"/>
  <c r="BK138" i="4"/>
  <c r="J138" i="4"/>
  <c r="BF138" i="4" s="1"/>
  <c r="BI137" i="4"/>
  <c r="BH137" i="4"/>
  <c r="BG137" i="4"/>
  <c r="BE137" i="4"/>
  <c r="T137" i="4"/>
  <c r="R137" i="4"/>
  <c r="P137" i="4"/>
  <c r="BK137" i="4"/>
  <c r="J137" i="4"/>
  <c r="BF137" i="4" s="1"/>
  <c r="BI136" i="4"/>
  <c r="BH136" i="4"/>
  <c r="BG136" i="4"/>
  <c r="BE136" i="4"/>
  <c r="T136" i="4"/>
  <c r="R136" i="4"/>
  <c r="P136" i="4"/>
  <c r="BK136" i="4"/>
  <c r="J136" i="4"/>
  <c r="BF136" i="4" s="1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BK134" i="4"/>
  <c r="J134" i="4"/>
  <c r="BF134" i="4" s="1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 s="1"/>
  <c r="BI131" i="4"/>
  <c r="BH131" i="4"/>
  <c r="BG131" i="4"/>
  <c r="BE131" i="4"/>
  <c r="T131" i="4"/>
  <c r="R131" i="4"/>
  <c r="P131" i="4"/>
  <c r="BK131" i="4"/>
  <c r="J131" i="4"/>
  <c r="BF131" i="4" s="1"/>
  <c r="BI130" i="4"/>
  <c r="BH130" i="4"/>
  <c r="BG130" i="4"/>
  <c r="BE130" i="4"/>
  <c r="T130" i="4"/>
  <c r="R130" i="4"/>
  <c r="P130" i="4"/>
  <c r="BK130" i="4"/>
  <c r="J130" i="4"/>
  <c r="BF130" i="4" s="1"/>
  <c r="BI129" i="4"/>
  <c r="BH129" i="4"/>
  <c r="BG129" i="4"/>
  <c r="BE129" i="4"/>
  <c r="T129" i="4"/>
  <c r="R129" i="4"/>
  <c r="P129" i="4"/>
  <c r="BK129" i="4"/>
  <c r="J129" i="4"/>
  <c r="BF129" i="4" s="1"/>
  <c r="BI128" i="4"/>
  <c r="BH128" i="4"/>
  <c r="BG128" i="4"/>
  <c r="BE128" i="4"/>
  <c r="T128" i="4"/>
  <c r="R128" i="4"/>
  <c r="P128" i="4"/>
  <c r="BK128" i="4"/>
  <c r="J128" i="4"/>
  <c r="BF128" i="4" s="1"/>
  <c r="BI127" i="4"/>
  <c r="BH127" i="4"/>
  <c r="BG127" i="4"/>
  <c r="BE127" i="4"/>
  <c r="T127" i="4"/>
  <c r="R127" i="4"/>
  <c r="P127" i="4"/>
  <c r="BK127" i="4"/>
  <c r="J127" i="4"/>
  <c r="BF127" i="4"/>
  <c r="BI126" i="4"/>
  <c r="BH126" i="4"/>
  <c r="BG126" i="4"/>
  <c r="BE126" i="4"/>
  <c r="T126" i="4"/>
  <c r="R126" i="4"/>
  <c r="R125" i="4" s="1"/>
  <c r="P126" i="4"/>
  <c r="BK126" i="4"/>
  <c r="J126" i="4"/>
  <c r="BF126" i="4" s="1"/>
  <c r="J119" i="4"/>
  <c r="F119" i="4"/>
  <c r="F117" i="4"/>
  <c r="E115" i="4"/>
  <c r="J92" i="4"/>
  <c r="J91" i="4"/>
  <c r="F91" i="4"/>
  <c r="F89" i="4"/>
  <c r="E87" i="4"/>
  <c r="J18" i="4"/>
  <c r="E18" i="4"/>
  <c r="F120" i="4" s="1"/>
  <c r="J17" i="4"/>
  <c r="J12" i="4"/>
  <c r="J117" i="4" s="1"/>
  <c r="E7" i="4"/>
  <c r="J37" i="3"/>
  <c r="J36" i="3"/>
  <c r="AY96" i="1" s="1"/>
  <c r="J35" i="3"/>
  <c r="AX96" i="1"/>
  <c r="BI165" i="3"/>
  <c r="BH165" i="3"/>
  <c r="BG165" i="3"/>
  <c r="BE165" i="3"/>
  <c r="T165" i="3"/>
  <c r="T164" i="3" s="1"/>
  <c r="R165" i="3"/>
  <c r="R164" i="3"/>
  <c r="P165" i="3"/>
  <c r="P164" i="3" s="1"/>
  <c r="BK165" i="3"/>
  <c r="BK164" i="3" s="1"/>
  <c r="J164" i="3" s="1"/>
  <c r="J101" i="3" s="1"/>
  <c r="J165" i="3"/>
  <c r="BF165" i="3" s="1"/>
  <c r="BI163" i="3"/>
  <c r="BH163" i="3"/>
  <c r="BG163" i="3"/>
  <c r="BE163" i="3"/>
  <c r="T163" i="3"/>
  <c r="R163" i="3"/>
  <c r="P163" i="3"/>
  <c r="BK163" i="3"/>
  <c r="J163" i="3"/>
  <c r="BF163" i="3" s="1"/>
  <c r="BI162" i="3"/>
  <c r="BH162" i="3"/>
  <c r="BG162" i="3"/>
  <c r="BE162" i="3"/>
  <c r="T162" i="3"/>
  <c r="R162" i="3"/>
  <c r="P162" i="3"/>
  <c r="BK162" i="3"/>
  <c r="J162" i="3"/>
  <c r="BF162" i="3" s="1"/>
  <c r="BI161" i="3"/>
  <c r="BH161" i="3"/>
  <c r="BG161" i="3"/>
  <c r="BE161" i="3"/>
  <c r="T161" i="3"/>
  <c r="R161" i="3"/>
  <c r="P161" i="3"/>
  <c r="BK161" i="3"/>
  <c r="J161" i="3"/>
  <c r="BF161" i="3" s="1"/>
  <c r="BI160" i="3"/>
  <c r="BH160" i="3"/>
  <c r="BG160" i="3"/>
  <c r="BE160" i="3"/>
  <c r="T160" i="3"/>
  <c r="R160" i="3"/>
  <c r="P160" i="3"/>
  <c r="BK160" i="3"/>
  <c r="J160" i="3"/>
  <c r="BF160" i="3" s="1"/>
  <c r="BI159" i="3"/>
  <c r="BH159" i="3"/>
  <c r="BG159" i="3"/>
  <c r="BE159" i="3"/>
  <c r="T159" i="3"/>
  <c r="R159" i="3"/>
  <c r="P159" i="3"/>
  <c r="BK159" i="3"/>
  <c r="J159" i="3"/>
  <c r="BF159" i="3" s="1"/>
  <c r="BI158" i="3"/>
  <c r="BH158" i="3"/>
  <c r="BG158" i="3"/>
  <c r="BE158" i="3"/>
  <c r="T158" i="3"/>
  <c r="R158" i="3"/>
  <c r="P158" i="3"/>
  <c r="BK158" i="3"/>
  <c r="J158" i="3"/>
  <c r="BF158" i="3" s="1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P156" i="3"/>
  <c r="BK156" i="3"/>
  <c r="J156" i="3"/>
  <c r="BF156" i="3" s="1"/>
  <c r="BI155" i="3"/>
  <c r="BH155" i="3"/>
  <c r="BG155" i="3"/>
  <c r="BE155" i="3"/>
  <c r="T155" i="3"/>
  <c r="R155" i="3"/>
  <c r="P155" i="3"/>
  <c r="BK155" i="3"/>
  <c r="J155" i="3"/>
  <c r="BF155" i="3" s="1"/>
  <c r="BI154" i="3"/>
  <c r="BH154" i="3"/>
  <c r="BG154" i="3"/>
  <c r="BE154" i="3"/>
  <c r="T154" i="3"/>
  <c r="R154" i="3"/>
  <c r="P154" i="3"/>
  <c r="BK154" i="3"/>
  <c r="J154" i="3"/>
  <c r="BF154" i="3" s="1"/>
  <c r="BI153" i="3"/>
  <c r="BH153" i="3"/>
  <c r="BG153" i="3"/>
  <c r="BE153" i="3"/>
  <c r="T153" i="3"/>
  <c r="R153" i="3"/>
  <c r="P153" i="3"/>
  <c r="BK153" i="3"/>
  <c r="J153" i="3"/>
  <c r="BF153" i="3" s="1"/>
  <c r="BI152" i="3"/>
  <c r="BH152" i="3"/>
  <c r="BG152" i="3"/>
  <c r="BE152" i="3"/>
  <c r="T152" i="3"/>
  <c r="R152" i="3"/>
  <c r="P152" i="3"/>
  <c r="BK152" i="3"/>
  <c r="J152" i="3"/>
  <c r="BF152" i="3" s="1"/>
  <c r="BI151" i="3"/>
  <c r="BH151" i="3"/>
  <c r="BG151" i="3"/>
  <c r="BE151" i="3"/>
  <c r="T151" i="3"/>
  <c r="R151" i="3"/>
  <c r="P151" i="3"/>
  <c r="BK151" i="3"/>
  <c r="J151" i="3"/>
  <c r="BF151" i="3" s="1"/>
  <c r="BI150" i="3"/>
  <c r="BH150" i="3"/>
  <c r="BG150" i="3"/>
  <c r="BE150" i="3"/>
  <c r="T150" i="3"/>
  <c r="R150" i="3"/>
  <c r="P150" i="3"/>
  <c r="BK150" i="3"/>
  <c r="J150" i="3"/>
  <c r="BF150" i="3" s="1"/>
  <c r="BI149" i="3"/>
  <c r="BH149" i="3"/>
  <c r="BG149" i="3"/>
  <c r="BE149" i="3"/>
  <c r="T149" i="3"/>
  <c r="R149" i="3"/>
  <c r="P149" i="3"/>
  <c r="BK149" i="3"/>
  <c r="J149" i="3"/>
  <c r="BF149" i="3" s="1"/>
  <c r="BI148" i="3"/>
  <c r="BH148" i="3"/>
  <c r="BG148" i="3"/>
  <c r="BE148" i="3"/>
  <c r="T148" i="3"/>
  <c r="R148" i="3"/>
  <c r="P148" i="3"/>
  <c r="BK148" i="3"/>
  <c r="J148" i="3"/>
  <c r="BF148" i="3" s="1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 s="1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R143" i="3"/>
  <c r="P143" i="3"/>
  <c r="BK143" i="3"/>
  <c r="J143" i="3"/>
  <c r="BF143" i="3" s="1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R140" i="3" s="1"/>
  <c r="P141" i="3"/>
  <c r="BK141" i="3"/>
  <c r="J141" i="3"/>
  <c r="BF141" i="3" s="1"/>
  <c r="BI139" i="3"/>
  <c r="BH139" i="3"/>
  <c r="BG139" i="3"/>
  <c r="BE139" i="3"/>
  <c r="T139" i="3"/>
  <c r="T138" i="3" s="1"/>
  <c r="R139" i="3"/>
  <c r="R138" i="3"/>
  <c r="P139" i="3"/>
  <c r="P138" i="3"/>
  <c r="BK139" i="3"/>
  <c r="BK138" i="3" s="1"/>
  <c r="J138" i="3" s="1"/>
  <c r="J99" i="3" s="1"/>
  <c r="J139" i="3"/>
  <c r="BF139" i="3"/>
  <c r="BI137" i="3"/>
  <c r="BH137" i="3"/>
  <c r="BG137" i="3"/>
  <c r="BE137" i="3"/>
  <c r="T137" i="3"/>
  <c r="R137" i="3"/>
  <c r="P137" i="3"/>
  <c r="BK137" i="3"/>
  <c r="J137" i="3"/>
  <c r="BF137" i="3" s="1"/>
  <c r="BI136" i="3"/>
  <c r="BH136" i="3"/>
  <c r="BG136" i="3"/>
  <c r="BE136" i="3"/>
  <c r="T136" i="3"/>
  <c r="R136" i="3"/>
  <c r="P136" i="3"/>
  <c r="BK136" i="3"/>
  <c r="J136" i="3"/>
  <c r="BF136" i="3" s="1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 s="1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 s="1"/>
  <c r="BI129" i="3"/>
  <c r="BH129" i="3"/>
  <c r="BG129" i="3"/>
  <c r="BE129" i="3"/>
  <c r="T129" i="3"/>
  <c r="R129" i="3"/>
  <c r="P129" i="3"/>
  <c r="BK129" i="3"/>
  <c r="J129" i="3"/>
  <c r="BF129" i="3" s="1"/>
  <c r="BI128" i="3"/>
  <c r="BH128" i="3"/>
  <c r="BG128" i="3"/>
  <c r="BE128" i="3"/>
  <c r="T128" i="3"/>
  <c r="R128" i="3"/>
  <c r="P128" i="3"/>
  <c r="BK128" i="3"/>
  <c r="J128" i="3"/>
  <c r="BF128" i="3" s="1"/>
  <c r="BI127" i="3"/>
  <c r="BH127" i="3"/>
  <c r="BG127" i="3"/>
  <c r="BE127" i="3"/>
  <c r="T127" i="3"/>
  <c r="R127" i="3"/>
  <c r="P127" i="3"/>
  <c r="BK127" i="3"/>
  <c r="J127" i="3"/>
  <c r="BF127" i="3" s="1"/>
  <c r="BI126" i="3"/>
  <c r="BH126" i="3"/>
  <c r="BG126" i="3"/>
  <c r="BE126" i="3"/>
  <c r="T126" i="3"/>
  <c r="R126" i="3"/>
  <c r="P126" i="3"/>
  <c r="BK126" i="3"/>
  <c r="J126" i="3"/>
  <c r="BF126" i="3" s="1"/>
  <c r="BI125" i="3"/>
  <c r="BH125" i="3"/>
  <c r="BG125" i="3"/>
  <c r="BE125" i="3"/>
  <c r="T125" i="3"/>
  <c r="R125" i="3"/>
  <c r="P125" i="3"/>
  <c r="P123" i="3" s="1"/>
  <c r="BK125" i="3"/>
  <c r="J125" i="3"/>
  <c r="BF125" i="3"/>
  <c r="BI124" i="3"/>
  <c r="BH124" i="3"/>
  <c r="BG124" i="3"/>
  <c r="BE124" i="3"/>
  <c r="T124" i="3"/>
  <c r="R124" i="3"/>
  <c r="P124" i="3"/>
  <c r="BK124" i="3"/>
  <c r="J124" i="3"/>
  <c r="BF124" i="3" s="1"/>
  <c r="J117" i="3"/>
  <c r="F117" i="3"/>
  <c r="F115" i="3"/>
  <c r="E113" i="3"/>
  <c r="J91" i="3"/>
  <c r="F91" i="3"/>
  <c r="F89" i="3"/>
  <c r="E87" i="3"/>
  <c r="J18" i="3"/>
  <c r="E18" i="3"/>
  <c r="F92" i="3" s="1"/>
  <c r="J17" i="3"/>
  <c r="J12" i="3"/>
  <c r="E7" i="3"/>
  <c r="E111" i="3" s="1"/>
  <c r="J37" i="2"/>
  <c r="J36" i="2"/>
  <c r="AY95" i="1"/>
  <c r="J35" i="2"/>
  <c r="AX95" i="1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T190" i="2"/>
  <c r="T189" i="2" s="1"/>
  <c r="R191" i="2"/>
  <c r="P191" i="2"/>
  <c r="P190" i="2" s="1"/>
  <c r="P189" i="2" s="1"/>
  <c r="BK191" i="2"/>
  <c r="J191" i="2"/>
  <c r="BF191" i="2" s="1"/>
  <c r="BI188" i="2"/>
  <c r="BH188" i="2"/>
  <c r="BG188" i="2"/>
  <c r="BE188" i="2"/>
  <c r="T188" i="2"/>
  <c r="T187" i="2" s="1"/>
  <c r="R188" i="2"/>
  <c r="R187" i="2" s="1"/>
  <c r="P188" i="2"/>
  <c r="P187" i="2" s="1"/>
  <c r="BK188" i="2"/>
  <c r="BK187" i="2" s="1"/>
  <c r="J187" i="2" s="1"/>
  <c r="J103" i="2" s="1"/>
  <c r="J188" i="2"/>
  <c r="BF188" i="2" s="1"/>
  <c r="BI186" i="2"/>
  <c r="BH186" i="2"/>
  <c r="BG186" i="2"/>
  <c r="BE186" i="2"/>
  <c r="T186" i="2"/>
  <c r="T185" i="2"/>
  <c r="R186" i="2"/>
  <c r="R185" i="2" s="1"/>
  <c r="P186" i="2"/>
  <c r="P185" i="2" s="1"/>
  <c r="BK186" i="2"/>
  <c r="BK185" i="2" s="1"/>
  <c r="J185" i="2" s="1"/>
  <c r="J102" i="2" s="1"/>
  <c r="J186" i="2"/>
  <c r="BF186" i="2" s="1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R177" i="2"/>
  <c r="P177" i="2"/>
  <c r="BK177" i="2"/>
  <c r="J177" i="2"/>
  <c r="BF177" i="2" s="1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R175" i="2"/>
  <c r="P175" i="2"/>
  <c r="BK175" i="2"/>
  <c r="J175" i="2"/>
  <c r="BF175" i="2" s="1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/>
  <c r="BI169" i="2"/>
  <c r="BH169" i="2"/>
  <c r="BG169" i="2"/>
  <c r="BE169" i="2"/>
  <c r="T169" i="2"/>
  <c r="R169" i="2"/>
  <c r="P169" i="2"/>
  <c r="BK169" i="2"/>
  <c r="J169" i="2"/>
  <c r="BF169" i="2" s="1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 s="1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 s="1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R147" i="2"/>
  <c r="R145" i="2" s="1"/>
  <c r="P147" i="2"/>
  <c r="BK147" i="2"/>
  <c r="J147" i="2"/>
  <c r="BF147" i="2"/>
  <c r="BI146" i="2"/>
  <c r="BH146" i="2"/>
  <c r="BG146" i="2"/>
  <c r="BE146" i="2"/>
  <c r="T146" i="2"/>
  <c r="R146" i="2"/>
  <c r="P146" i="2"/>
  <c r="BK146" i="2"/>
  <c r="BK145" i="2" s="1"/>
  <c r="J145" i="2" s="1"/>
  <c r="J100" i="2" s="1"/>
  <c r="J146" i="2"/>
  <c r="BF146" i="2" s="1"/>
  <c r="BI144" i="2"/>
  <c r="BH144" i="2"/>
  <c r="BG144" i="2"/>
  <c r="BE144" i="2"/>
  <c r="T144" i="2"/>
  <c r="T143" i="2" s="1"/>
  <c r="R144" i="2"/>
  <c r="R143" i="2"/>
  <c r="P144" i="2"/>
  <c r="P143" i="2" s="1"/>
  <c r="BK144" i="2"/>
  <c r="BK143" i="2" s="1"/>
  <c r="J143" i="2" s="1"/>
  <c r="J99" i="2" s="1"/>
  <c r="J144" i="2"/>
  <c r="BF144" i="2" s="1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P141" i="2"/>
  <c r="BK141" i="2"/>
  <c r="J141" i="2"/>
  <c r="BF141" i="2" s="1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/>
  <c r="BI134" i="2"/>
  <c r="BH134" i="2"/>
  <c r="BG134" i="2"/>
  <c r="BE134" i="2"/>
  <c r="T134" i="2"/>
  <c r="R134" i="2"/>
  <c r="P134" i="2"/>
  <c r="BK134" i="2"/>
  <c r="J134" i="2"/>
  <c r="BF134" i="2" s="1"/>
  <c r="BI133" i="2"/>
  <c r="BH133" i="2"/>
  <c r="BG133" i="2"/>
  <c r="BE133" i="2"/>
  <c r="T133" i="2"/>
  <c r="R133" i="2"/>
  <c r="P133" i="2"/>
  <c r="BK133" i="2"/>
  <c r="J133" i="2"/>
  <c r="BF133" i="2"/>
  <c r="BI132" i="2"/>
  <c r="BH132" i="2"/>
  <c r="BG132" i="2"/>
  <c r="BE132" i="2"/>
  <c r="T132" i="2"/>
  <c r="R132" i="2"/>
  <c r="P132" i="2"/>
  <c r="BK132" i="2"/>
  <c r="J132" i="2"/>
  <c r="BF132" i="2" s="1"/>
  <c r="BI131" i="2"/>
  <c r="BH131" i="2"/>
  <c r="BG131" i="2"/>
  <c r="BE131" i="2"/>
  <c r="T131" i="2"/>
  <c r="R131" i="2"/>
  <c r="P131" i="2"/>
  <c r="P127" i="2" s="1"/>
  <c r="BK131" i="2"/>
  <c r="J131" i="2"/>
  <c r="BF131" i="2"/>
  <c r="BI130" i="2"/>
  <c r="BH130" i="2"/>
  <c r="BG130" i="2"/>
  <c r="BE130" i="2"/>
  <c r="T130" i="2"/>
  <c r="R130" i="2"/>
  <c r="P130" i="2"/>
  <c r="BK130" i="2"/>
  <c r="J130" i="2"/>
  <c r="BF130" i="2" s="1"/>
  <c r="BI129" i="2"/>
  <c r="BH129" i="2"/>
  <c r="BG129" i="2"/>
  <c r="BE129" i="2"/>
  <c r="T129" i="2"/>
  <c r="R129" i="2"/>
  <c r="P129" i="2"/>
  <c r="BK129" i="2"/>
  <c r="J129" i="2"/>
  <c r="BF129" i="2" s="1"/>
  <c r="BI128" i="2"/>
  <c r="BH128" i="2"/>
  <c r="BG128" i="2"/>
  <c r="BE128" i="2"/>
  <c r="T128" i="2"/>
  <c r="R128" i="2"/>
  <c r="P128" i="2"/>
  <c r="BK128" i="2"/>
  <c r="J121" i="2"/>
  <c r="F121" i="2"/>
  <c r="F119" i="2"/>
  <c r="E117" i="2"/>
  <c r="J91" i="2"/>
  <c r="F91" i="2"/>
  <c r="F89" i="2"/>
  <c r="E87" i="2"/>
  <c r="J18" i="2"/>
  <c r="E18" i="2"/>
  <c r="F122" i="2" s="1"/>
  <c r="J17" i="2"/>
  <c r="J12" i="2"/>
  <c r="J89" i="2" s="1"/>
  <c r="E7" i="2"/>
  <c r="AS94" i="1"/>
  <c r="L90" i="1"/>
  <c r="AM90" i="1"/>
  <c r="AM89" i="1"/>
  <c r="L89" i="1"/>
  <c r="AM87" i="1"/>
  <c r="L87" i="1"/>
  <c r="L85" i="1"/>
  <c r="L84" i="1"/>
  <c r="BK190" i="2" l="1"/>
  <c r="R190" i="2"/>
  <c r="R189" i="2" s="1"/>
  <c r="P143" i="4"/>
  <c r="R122" i="5"/>
  <c r="R134" i="5"/>
  <c r="P134" i="5"/>
  <c r="P121" i="5" s="1"/>
  <c r="P120" i="5" s="1"/>
  <c r="AU98" i="1" s="1"/>
  <c r="T127" i="2"/>
  <c r="T126" i="2" s="1"/>
  <c r="T125" i="2" s="1"/>
  <c r="T134" i="5"/>
  <c r="F116" i="5"/>
  <c r="R123" i="3"/>
  <c r="R122" i="3" s="1"/>
  <c r="R121" i="3" s="1"/>
  <c r="R149" i="2"/>
  <c r="R147" i="4"/>
  <c r="J92" i="3"/>
  <c r="J119" i="2"/>
  <c r="F118" i="3"/>
  <c r="J92" i="2"/>
  <c r="J92" i="5"/>
  <c r="J89" i="4"/>
  <c r="J89" i="5"/>
  <c r="BK134" i="5"/>
  <c r="J134" i="5" s="1"/>
  <c r="J99" i="5" s="1"/>
  <c r="F35" i="5"/>
  <c r="BB98" i="1" s="1"/>
  <c r="J33" i="5"/>
  <c r="AV98" i="1" s="1"/>
  <c r="BK122" i="5"/>
  <c r="F36" i="5"/>
  <c r="BC98" i="1" s="1"/>
  <c r="J34" i="5"/>
  <c r="AW98" i="1" s="1"/>
  <c r="F37" i="5"/>
  <c r="BD98" i="1" s="1"/>
  <c r="BK147" i="4"/>
  <c r="J147" i="4" s="1"/>
  <c r="J101" i="4" s="1"/>
  <c r="BK143" i="4"/>
  <c r="J143" i="4" s="1"/>
  <c r="J100" i="4" s="1"/>
  <c r="F36" i="4"/>
  <c r="BC97" i="1" s="1"/>
  <c r="BK125" i="4"/>
  <c r="J125" i="4" s="1"/>
  <c r="J98" i="4" s="1"/>
  <c r="F33" i="4"/>
  <c r="AZ97" i="1" s="1"/>
  <c r="J33" i="4"/>
  <c r="AV97" i="1" s="1"/>
  <c r="BK140" i="3"/>
  <c r="J140" i="3" s="1"/>
  <c r="J100" i="3" s="1"/>
  <c r="F33" i="3"/>
  <c r="AZ96" i="1" s="1"/>
  <c r="BK123" i="3"/>
  <c r="F36" i="3"/>
  <c r="BC96" i="1" s="1"/>
  <c r="F35" i="3"/>
  <c r="BB96" i="1" s="1"/>
  <c r="J33" i="3"/>
  <c r="AV96" i="1" s="1"/>
  <c r="F33" i="2"/>
  <c r="AZ95" i="1" s="1"/>
  <c r="J34" i="2"/>
  <c r="AW95" i="1" s="1"/>
  <c r="BK127" i="2"/>
  <c r="J127" i="2" s="1"/>
  <c r="J98" i="2" s="1"/>
  <c r="F92" i="4"/>
  <c r="F92" i="2"/>
  <c r="F92" i="5"/>
  <c r="F36" i="2"/>
  <c r="BC95" i="1" s="1"/>
  <c r="F35" i="2"/>
  <c r="BB95" i="1" s="1"/>
  <c r="E85" i="3"/>
  <c r="J33" i="2"/>
  <c r="AV95" i="1" s="1"/>
  <c r="F35" i="4"/>
  <c r="BB97" i="1" s="1"/>
  <c r="T140" i="3"/>
  <c r="T123" i="3"/>
  <c r="F34" i="4"/>
  <c r="BA97" i="1" s="1"/>
  <c r="T125" i="4"/>
  <c r="F37" i="3"/>
  <c r="BD96" i="1" s="1"/>
  <c r="E115" i="2"/>
  <c r="E85" i="2"/>
  <c r="R121" i="5"/>
  <c r="R120" i="5" s="1"/>
  <c r="F37" i="4"/>
  <c r="BD97" i="1" s="1"/>
  <c r="P149" i="2"/>
  <c r="P145" i="2"/>
  <c r="P126" i="2" s="1"/>
  <c r="P125" i="2" s="1"/>
  <c r="AU95" i="1" s="1"/>
  <c r="P147" i="4"/>
  <c r="E110" i="5"/>
  <c r="E85" i="5"/>
  <c r="T121" i="5"/>
  <c r="T120" i="5" s="1"/>
  <c r="F34" i="2"/>
  <c r="BA95" i="1" s="1"/>
  <c r="P125" i="4"/>
  <c r="BK149" i="2"/>
  <c r="J149" i="2" s="1"/>
  <c r="J101" i="2" s="1"/>
  <c r="J190" i="2"/>
  <c r="J105" i="2" s="1"/>
  <c r="BK189" i="2"/>
  <c r="J189" i="2" s="1"/>
  <c r="J104" i="2" s="1"/>
  <c r="J115" i="3"/>
  <c r="J89" i="3"/>
  <c r="J34" i="3"/>
  <c r="AW96" i="1" s="1"/>
  <c r="F34" i="3"/>
  <c r="BA96" i="1" s="1"/>
  <c r="J34" i="4"/>
  <c r="AW97" i="1" s="1"/>
  <c r="R124" i="4"/>
  <c r="R123" i="4" s="1"/>
  <c r="T147" i="4"/>
  <c r="P140" i="3"/>
  <c r="P122" i="3" s="1"/>
  <c r="P121" i="3" s="1"/>
  <c r="AU96" i="1" s="1"/>
  <c r="F37" i="2"/>
  <c r="BD95" i="1" s="1"/>
  <c r="R127" i="2"/>
  <c r="R126" i="2" s="1"/>
  <c r="R125" i="2" s="1"/>
  <c r="T145" i="2"/>
  <c r="T149" i="2"/>
  <c r="E113" i="4"/>
  <c r="E85" i="4"/>
  <c r="F34" i="5"/>
  <c r="BA98" i="1" s="1"/>
  <c r="F33" i="5"/>
  <c r="AZ98" i="1" s="1"/>
  <c r="T124" i="4" l="1"/>
  <c r="T123" i="4" s="1"/>
  <c r="P124" i="4"/>
  <c r="P123" i="4" s="1"/>
  <c r="AU97" i="1" s="1"/>
  <c r="BK121" i="5"/>
  <c r="BK120" i="5" s="1"/>
  <c r="J120" i="5" s="1"/>
  <c r="AT98" i="1"/>
  <c r="J122" i="5"/>
  <c r="J98" i="5" s="1"/>
  <c r="BK124" i="4"/>
  <c r="J124" i="4" s="1"/>
  <c r="J97" i="4" s="1"/>
  <c r="AT97" i="1"/>
  <c r="AT96" i="1"/>
  <c r="BA94" i="1"/>
  <c r="W30" i="1" s="1"/>
  <c r="BD94" i="1"/>
  <c r="W33" i="1" s="1"/>
  <c r="BC94" i="1"/>
  <c r="AY94" i="1" s="1"/>
  <c r="BK122" i="3"/>
  <c r="J123" i="3"/>
  <c r="J98" i="3" s="1"/>
  <c r="AT95" i="1"/>
  <c r="AZ94" i="1"/>
  <c r="W29" i="1" s="1"/>
  <c r="BK126" i="2"/>
  <c r="J126" i="2" s="1"/>
  <c r="J97" i="2" s="1"/>
  <c r="BB94" i="1"/>
  <c r="AX94" i="1" s="1"/>
  <c r="T122" i="3"/>
  <c r="T121" i="3" s="1"/>
  <c r="AU94" i="1"/>
  <c r="J121" i="5" l="1"/>
  <c r="J97" i="5" s="1"/>
  <c r="BK123" i="4"/>
  <c r="J123" i="4" s="1"/>
  <c r="J96" i="4" s="1"/>
  <c r="AW94" i="1"/>
  <c r="AK30" i="1" s="1"/>
  <c r="J122" i="3"/>
  <c r="J97" i="3" s="1"/>
  <c r="BK121" i="3"/>
  <c r="J121" i="3" s="1"/>
  <c r="W32" i="1"/>
  <c r="W31" i="1"/>
  <c r="AV94" i="1"/>
  <c r="AK29" i="1" s="1"/>
  <c r="BK125" i="2"/>
  <c r="J125" i="2" s="1"/>
  <c r="J30" i="2" s="1"/>
  <c r="J96" i="5"/>
  <c r="J30" i="5"/>
  <c r="J30" i="4" l="1"/>
  <c r="AG97" i="1" s="1"/>
  <c r="AN97" i="1" s="1"/>
  <c r="J30" i="3"/>
  <c r="J96" i="3"/>
  <c r="AT94" i="1"/>
  <c r="J96" i="2"/>
  <c r="AG98" i="1"/>
  <c r="AN98" i="1" s="1"/>
  <c r="J39" i="5"/>
  <c r="J39" i="2"/>
  <c r="AG95" i="1"/>
  <c r="J39" i="4" l="1"/>
  <c r="J39" i="3"/>
  <c r="AG96" i="1"/>
  <c r="AN96" i="1" s="1"/>
  <c r="AN95" i="1"/>
  <c r="AG94" i="1" l="1"/>
  <c r="AK26" i="1" s="1"/>
  <c r="AK35" i="1" s="1"/>
  <c r="AN94" i="1" l="1"/>
</calcChain>
</file>

<file path=xl/sharedStrings.xml><?xml version="1.0" encoding="utf-8"?>
<sst xmlns="http://schemas.openxmlformats.org/spreadsheetml/2006/main" count="3316" uniqueCount="450">
  <si>
    <t>Export Komplet</t>
  </si>
  <si>
    <t/>
  </si>
  <si>
    <t>2.0</t>
  </si>
  <si>
    <t>False</t>
  </si>
  <si>
    <t>{6424d785-fa7e-41cb-b770-88fb99da7119}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</si>
  <si>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</si>
  <si>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</si>
  <si>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</si>
  <si>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</si>
  <si>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</si>
  <si>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</si>
  <si>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</si>
  <si>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20210410VODO_PROJ</t>
  </si>
  <si>
    <t>Stavba:</t>
  </si>
  <si>
    <t>JKSO:</t>
  </si>
  <si>
    <t>KS:</t>
  </si>
  <si>
    <t>2222</t>
  </si>
  <si>
    <t>Miesto:</t>
  </si>
  <si>
    <t>Plavnica</t>
  </si>
  <si>
    <t>Dátum:</t>
  </si>
  <si>
    <t>Objednávateľ:</t>
  </si>
  <si>
    <t>IČO:</t>
  </si>
  <si>
    <t>00330124</t>
  </si>
  <si>
    <t>IČ DPH:</t>
  </si>
  <si>
    <t>Zhotoviteľ:</t>
  </si>
  <si>
    <t>True</t>
  </si>
  <si>
    <t>Projektant:</t>
  </si>
  <si>
    <t>Ing. Stanislav Zembiak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</si>
  <si>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</si>
  <si>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</si>
  <si>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</si>
  <si>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</si>
  <si>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</si>
  <si>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</si>
  <si>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</si>
  <si>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</si>
  <si>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</si>
  <si>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</si>
  <si>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</si>
  <si>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</si>
  <si>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</si>
  <si>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</si>
  <si>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</si>
  <si>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</si>
  <si>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</si>
  <si>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</si>
  <si>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</si>
  <si>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</si>
  <si>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</si>
  <si>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</si>
  <si>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</si>
  <si>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</si>
  <si>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</si>
  <si>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</si>
  <si>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</si>
  <si>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</si>
  <si>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</si>
  <si>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</si>
  <si>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</si>
  <si>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</si>
  <si>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</si>
  <si>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</si>
  <si>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</si>
  <si>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</si>
  <si>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</si>
  <si>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</si>
  <si>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</si>
  <si>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</si>
  <si>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</si>
  <si>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</si>
  <si>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</si>
  <si>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</si>
  <si>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</si>
  <si>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</si>
  <si>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</si>
  <si>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</si>
  <si>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</si>
  <si>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{02a6b41d-9cf8-4930-824f-b4bfa2568241}</t>
  </si>
  <si>
    <t>827 14</t>
  </si>
  <si>
    <t>2</t>
  </si>
  <si>
    <t>{08ff59f2-78f7-4c42-a1a5-f8d9d3bd2806}</t>
  </si>
  <si>
    <t>3</t>
  </si>
  <si>
    <t>{5d8f643b-e8e4-4bb3-b272-bc1cdf75bfd9}</t>
  </si>
  <si>
    <t>5</t>
  </si>
  <si>
    <t>{b15c87ca-6a26-455c-a518-b12c695be0a7}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</si>
  <si>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</si>
  <si>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</si>
  <si>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</si>
  <si>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</si>
  <si>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</si>
  <si>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</si>
  <si>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</si>
  <si>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</si>
  <si>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</si>
  <si>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</si>
  <si>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</si>
  <si>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</si>
  <si>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</si>
  <si>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</si>
  <si>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</si>
  <si>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</si>
  <si>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</si>
  <si>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</si>
  <si>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</si>
  <si>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</si>
  <si>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</si>
  <si>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</si>
  <si>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</si>
  <si>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</si>
  <si>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</si>
  <si>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</si>
  <si>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</si>
  <si>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</si>
  <si>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</si>
  <si>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</si>
  <si>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</si>
  <si>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</si>
  <si>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</si>
  <si>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113107142</t>
  </si>
  <si>
    <t>Odstránenie podkladu alebo krytu asfaltového do 200 m2,hr.nad 50 do 100 mm  0,181 t</t>
  </si>
  <si>
    <t>m2</t>
  </si>
  <si>
    <t>4</t>
  </si>
  <si>
    <t>38112251</t>
  </si>
  <si>
    <t>130001101</t>
  </si>
  <si>
    <t>Príplatok k cenám za sťaženie výkopu v blízkosti podzemného vedenia alebo výbušbnín - pre všetky triedy</t>
  </si>
  <si>
    <t>m3</t>
  </si>
  <si>
    <t>-1973715012</t>
  </si>
  <si>
    <t>132201202</t>
  </si>
  <si>
    <t>Výkop ryhy šírky 600-2000mm horn.3 od 100 do 1000 m3</t>
  </si>
  <si>
    <t>785196428</t>
  </si>
  <si>
    <t>132201209</t>
  </si>
  <si>
    <t>Príplatok k cenám za lepivosť horniny 3</t>
  </si>
  <si>
    <t>1427335128</t>
  </si>
  <si>
    <t>132301202</t>
  </si>
  <si>
    <t>Výkop ryhy šírky 600-2000mm hor 4 100-1000 m3</t>
  </si>
  <si>
    <t>1924756149</t>
  </si>
  <si>
    <t>6</t>
  </si>
  <si>
    <t>132401201</t>
  </si>
  <si>
    <t>Výkop ryhy šírky 600-2000mm hor 5 pre akékoľvek množstvo</t>
  </si>
  <si>
    <t>-1278551395</t>
  </si>
  <si>
    <t>7</t>
  </si>
  <si>
    <t>151101101</t>
  </si>
  <si>
    <t>Paženie a rozopretie stien rýh pre podzemné vedenie, príložné do 2 m</t>
  </si>
  <si>
    <t>-1019182008</t>
  </si>
  <si>
    <t>8</t>
  </si>
  <si>
    <t>151101111</t>
  </si>
  <si>
    <t>Odstránenie paženia rýh pre podzemné vedenie, príložné hĺbky do 2 m</t>
  </si>
  <si>
    <t>-841731880</t>
  </si>
  <si>
    <t>9</t>
  </si>
  <si>
    <t>162401101</t>
  </si>
  <si>
    <t>Vodorovné premiestnenie výkopku tr.1-4 do 1500 m</t>
  </si>
  <si>
    <t>-1462058000</t>
  </si>
  <si>
    <t>10</t>
  </si>
  <si>
    <t>167101102</t>
  </si>
  <si>
    <t>Nakladanie neuľahnutého výkopku z hornín tr.1-4 nad 100 do 1000 m3</t>
  </si>
  <si>
    <t>-1547072575</t>
  </si>
  <si>
    <t>11</t>
  </si>
  <si>
    <t>171201201</t>
  </si>
  <si>
    <t>Uloženie sypaniny na skládky do 100 m3</t>
  </si>
  <si>
    <t>-1174267694</t>
  </si>
  <si>
    <t>12</t>
  </si>
  <si>
    <t>174101002</t>
  </si>
  <si>
    <t>Zásyp sypaninou so zhutnením jám, šachiet, rýh, zárezov alebo okolo objektov nad 100 do 1000 m3</t>
  </si>
  <si>
    <t>-642283611</t>
  </si>
  <si>
    <t>13</t>
  </si>
  <si>
    <t>175101101</t>
  </si>
  <si>
    <t>Obsyp potrubia sypaninou z vhodných hornín 1 až 4 bez prehodenia sypaniny</t>
  </si>
  <si>
    <t>-1587923099</t>
  </si>
  <si>
    <t>14</t>
  </si>
  <si>
    <t>175101109</t>
  </si>
  <si>
    <t>Príplatok k cene za prehodenie sypaniny</t>
  </si>
  <si>
    <t>-1093850996</t>
  </si>
  <si>
    <t>15</t>
  </si>
  <si>
    <t>M</t>
  </si>
  <si>
    <t>5833118300</t>
  </si>
  <si>
    <t>Kamenivo ťažené drobné 0-4 Z</t>
  </si>
  <si>
    <t>t</t>
  </si>
  <si>
    <t>665544286</t>
  </si>
  <si>
    <t>Vodorovné konštrukcie</t>
  </si>
  <si>
    <t>16</t>
  </si>
  <si>
    <t>451573111</t>
  </si>
  <si>
    <t>Lôžko pod potrubie, stoky a drobné objekty, v otvorenom výkope z piesku a štrkopiesku do 63 mm</t>
  </si>
  <si>
    <t>1192325167</t>
  </si>
  <si>
    <t>Komunikácie</t>
  </si>
  <si>
    <t>17</t>
  </si>
  <si>
    <t>564861111</t>
  </si>
  <si>
    <t>Podklad zo štrkodrviny s rozprestrením a zhutnením,hr.po zhutnení 200 mm</t>
  </si>
  <si>
    <t>1235098176</t>
  </si>
  <si>
    <t>18</t>
  </si>
  <si>
    <t>567115111</t>
  </si>
  <si>
    <t>Podklad z prostého betónu tr. C 8/10 hr.80 mm</t>
  </si>
  <si>
    <t>-1885540708</t>
  </si>
  <si>
    <t>19</t>
  </si>
  <si>
    <t>576331111</t>
  </si>
  <si>
    <t>Koberec asfaltový z kameniva drobného ťaženého s rozprestretím a so zhutnením po zhutnení hr.40 mm</t>
  </si>
  <si>
    <t>-1675275795</t>
  </si>
  <si>
    <t>Rúrové vedenie</t>
  </si>
  <si>
    <t>857242121</t>
  </si>
  <si>
    <t>Montáž liatin. tvarovky jednoosovej na potrubí z rúr prírubových DN 80</t>
  </si>
  <si>
    <t>ks</t>
  </si>
  <si>
    <t>-1521647834</t>
  </si>
  <si>
    <t>21</t>
  </si>
  <si>
    <t>5525572000</t>
  </si>
  <si>
    <t>Koleno prírubové s pätkou D 80  mm</t>
  </si>
  <si>
    <t>1903811418</t>
  </si>
  <si>
    <t>22</t>
  </si>
  <si>
    <t>857261121</t>
  </si>
  <si>
    <t>Montáž liatinovej tvarovky jednoosovej na potrubí z rúr hrdlových s integrovaným tesnením DN 100</t>
  </si>
  <si>
    <t>-1719677059</t>
  </si>
  <si>
    <t>23</t>
  </si>
  <si>
    <t>552520088000</t>
  </si>
  <si>
    <t>Koleno liatinové prírubové DN 100</t>
  </si>
  <si>
    <t>1024931579</t>
  </si>
  <si>
    <t>24</t>
  </si>
  <si>
    <t>600711</t>
  </si>
  <si>
    <t>LTP DN100 dl. 1300mm</t>
  </si>
  <si>
    <t>-1257568069</t>
  </si>
  <si>
    <t>25</t>
  </si>
  <si>
    <t>600712</t>
  </si>
  <si>
    <t>LTP DN100 dl. 1400mm</t>
  </si>
  <si>
    <t>-1433513462</t>
  </si>
  <si>
    <t>26</t>
  </si>
  <si>
    <t>600713</t>
  </si>
  <si>
    <t>LTP DN100 dl. 4000mm</t>
  </si>
  <si>
    <t>-1448941194</t>
  </si>
  <si>
    <t>27</t>
  </si>
  <si>
    <t>871251111</t>
  </si>
  <si>
    <t>Montáž potrubia z tvrdého PVC tesnených gumovým krúžkom vonkajšieho priemeru 110 mm</t>
  </si>
  <si>
    <t>m</t>
  </si>
  <si>
    <t>1171253921</t>
  </si>
  <si>
    <t>28</t>
  </si>
  <si>
    <t>2861108400</t>
  </si>
  <si>
    <t>Tlakové rúry PVC-U hrdlované PN10 110x 4.2x6000</t>
  </si>
  <si>
    <t>-867823556</t>
  </si>
  <si>
    <t>29</t>
  </si>
  <si>
    <t>2862501100</t>
  </si>
  <si>
    <t>PVC-U Tlakové tvarovky (1/2) obluk PN10 110x 4.3 x11°</t>
  </si>
  <si>
    <t>-1187357942</t>
  </si>
  <si>
    <t>30</t>
  </si>
  <si>
    <t>2862501300</t>
  </si>
  <si>
    <t>PVC-U Tlakové tvarovky (1/2) oblúk PN10 110x 4.3 x30°</t>
  </si>
  <si>
    <t>-125144617</t>
  </si>
  <si>
    <t>31</t>
  </si>
  <si>
    <t>2862300400</t>
  </si>
  <si>
    <t>PVC-U tvarovka ANPL 110/90mm</t>
  </si>
  <si>
    <t>624481798</t>
  </si>
  <si>
    <t>32</t>
  </si>
  <si>
    <t>2862300500</t>
  </si>
  <si>
    <t>PVC-U tvarovka ANPL 110/110mm</t>
  </si>
  <si>
    <t>232756633</t>
  </si>
  <si>
    <t>33</t>
  </si>
  <si>
    <t>2862302500</t>
  </si>
  <si>
    <t>PVC-U tvarovka FNPL DN 110mm</t>
  </si>
  <si>
    <t>687463021</t>
  </si>
  <si>
    <t>34</t>
  </si>
  <si>
    <t>2862302100</t>
  </si>
  <si>
    <t>PVC-U tvarovka ENPL 110mm</t>
  </si>
  <si>
    <t>374731098</t>
  </si>
  <si>
    <t>35</t>
  </si>
  <si>
    <t>891241111</t>
  </si>
  <si>
    <t>Montáž vodovodného posúvača s osadením zemnej súpravy (bez poklopov) DN 80</t>
  </si>
  <si>
    <t>1922762327</t>
  </si>
  <si>
    <t>36</t>
  </si>
  <si>
    <t>4222520019</t>
  </si>
  <si>
    <t>Šupátko vodarenské DN 80 PN 10</t>
  </si>
  <si>
    <t>743728248</t>
  </si>
  <si>
    <t>37</t>
  </si>
  <si>
    <t>4229123000</t>
  </si>
  <si>
    <t>Súprava zemná posúvačová Y 1020 D 80 mm</t>
  </si>
  <si>
    <t>-230824574</t>
  </si>
  <si>
    <t>38</t>
  </si>
  <si>
    <t>891247111</t>
  </si>
  <si>
    <t>Montáž vodovodnej armatúry na potrubí,hydrant podzemný (bez osadenia poklopov) DN 80</t>
  </si>
  <si>
    <t>1229755772</t>
  </si>
  <si>
    <t>39</t>
  </si>
  <si>
    <t>4227371070</t>
  </si>
  <si>
    <t>Hydrant podzemný DN80/1250</t>
  </si>
  <si>
    <t>-1201044860</t>
  </si>
  <si>
    <t>40</t>
  </si>
  <si>
    <t>891269111</t>
  </si>
  <si>
    <t>Montáž navrtávacieho pásu s ventilom Jt 1 MPa na potr. z rúr liat., oceľ., plast., DN 100</t>
  </si>
  <si>
    <t>975659631</t>
  </si>
  <si>
    <t>41</t>
  </si>
  <si>
    <t>551180001400</t>
  </si>
  <si>
    <t>Navrtávaci pás Hacom uzáverový DN 100 - 1" na vodu, z tvárnej liatiny, HAWLE</t>
  </si>
  <si>
    <t>-1222565016</t>
  </si>
  <si>
    <t>42</t>
  </si>
  <si>
    <t>892271111</t>
  </si>
  <si>
    <t>Ostatné práce na rúrovom vedení, tlakové skúšky vodovodného potrubia DN 100 alebo 125</t>
  </si>
  <si>
    <t>-2095266535</t>
  </si>
  <si>
    <t>43</t>
  </si>
  <si>
    <t>892273111</t>
  </si>
  <si>
    <t>Preplach a dezinfekcia vodovodného potrubia DN od 80 do 125</t>
  </si>
  <si>
    <t>-1934770876</t>
  </si>
  <si>
    <t>44</t>
  </si>
  <si>
    <t>892372111</t>
  </si>
  <si>
    <t>Zabezpečenie koncov vodovodného potrubia pri tlakových skúškach DN do 300 mm</t>
  </si>
  <si>
    <t>1366521642</t>
  </si>
  <si>
    <t>45</t>
  </si>
  <si>
    <t>899401112</t>
  </si>
  <si>
    <t>Osadenie poklopu liatinového posúvačového</t>
  </si>
  <si>
    <t>-1019268287</t>
  </si>
  <si>
    <t>46</t>
  </si>
  <si>
    <t>4229135200</t>
  </si>
  <si>
    <t>Poklop Y 4504 - posúvačový</t>
  </si>
  <si>
    <t>157611783</t>
  </si>
  <si>
    <t>47</t>
  </si>
  <si>
    <t>899401113</t>
  </si>
  <si>
    <t>Osadenie poklopu liatinového hydrantového</t>
  </si>
  <si>
    <t>1163133</t>
  </si>
  <si>
    <t>48</t>
  </si>
  <si>
    <t>5524218300</t>
  </si>
  <si>
    <t>Poklop hydrantový</t>
  </si>
  <si>
    <t>-571310841</t>
  </si>
  <si>
    <t>49</t>
  </si>
  <si>
    <t>899721111</t>
  </si>
  <si>
    <t>Vyhľadávací vodič na potrubí PVC DN do 150 mm</t>
  </si>
  <si>
    <t>1463731734</t>
  </si>
  <si>
    <t>50</t>
  </si>
  <si>
    <t>899911111</t>
  </si>
  <si>
    <t>Osadenie oceľ. súčastí pre potrubia na mostoch, konštrukciách a pod. hmotnosti do 5 kg</t>
  </si>
  <si>
    <t>kg</t>
  </si>
  <si>
    <t>216506211</t>
  </si>
  <si>
    <t>51</t>
  </si>
  <si>
    <t>AC 76-767.02</t>
  </si>
  <si>
    <t>Dodávka atypických kovových konštrukcií vrátane dielenskej výroby</t>
  </si>
  <si>
    <t>920248219</t>
  </si>
  <si>
    <t>52</t>
  </si>
  <si>
    <t>899912104</t>
  </si>
  <si>
    <t>Montáž oceľových chráničiek D 324x10</t>
  </si>
  <si>
    <t>-1397817450</t>
  </si>
  <si>
    <t>53</t>
  </si>
  <si>
    <t>142110003800</t>
  </si>
  <si>
    <t>Rúra oceľová bezšvová hladká kruhová bežná d 324 mm, hr. steny 8,0 mm, ozn.11 353.0</t>
  </si>
  <si>
    <t>-1526092273</t>
  </si>
  <si>
    <t>54</t>
  </si>
  <si>
    <t>230200123</t>
  </si>
  <si>
    <t>Nasunutie potrubnej sekcie do oceľovej chráničky DN 300</t>
  </si>
  <si>
    <t>245183760</t>
  </si>
  <si>
    <t>Ostatné konštrukcie a práce-búranie</t>
  </si>
  <si>
    <t>55</t>
  </si>
  <si>
    <t>919735112</t>
  </si>
  <si>
    <t>Rezanie existujúceho asfaltového krytu alebo podkladu hľbky nad 50 do 100 mm</t>
  </si>
  <si>
    <t>1416405023</t>
  </si>
  <si>
    <t>99</t>
  </si>
  <si>
    <t>Presun hmôt HSV</t>
  </si>
  <si>
    <t>56</t>
  </si>
  <si>
    <t>998276101</t>
  </si>
  <si>
    <t>Presun hmôt pre rúrové vedenie hĺbené z rúr z plast. hmôt alebo sklolamin. v otvorenom výkope</t>
  </si>
  <si>
    <t>1223312848</t>
  </si>
  <si>
    <t>PSV</t>
  </si>
  <si>
    <t>Práce a dodávky PSV</t>
  </si>
  <si>
    <t>713</t>
  </si>
  <si>
    <t>Izolácie tepelné</t>
  </si>
  <si>
    <t>57</t>
  </si>
  <si>
    <t>713441121</t>
  </si>
  <si>
    <t>Montáž izolácie tepel.potrubia a ohybov spôsobom Reform, napchaná za plechový obal-potrubie</t>
  </si>
  <si>
    <t>1559010426</t>
  </si>
  <si>
    <t>58</t>
  </si>
  <si>
    <t>631470002500</t>
  </si>
  <si>
    <t>pás LSP 100 ST hr.100mm</t>
  </si>
  <si>
    <t>-2117117134</t>
  </si>
  <si>
    <t>59</t>
  </si>
  <si>
    <t>138110002000</t>
  </si>
  <si>
    <t>Plech oceľový pozinkovaný hr. 1,00 mm</t>
  </si>
  <si>
    <t>-1512792791</t>
  </si>
  <si>
    <t>891261111</t>
  </si>
  <si>
    <t>Montáž posúvača s osadením zemnej súpravy (bez poklopov) DN 100</t>
  </si>
  <si>
    <t>-935058824</t>
  </si>
  <si>
    <t>4222491000</t>
  </si>
  <si>
    <t>Posúvac S 15-111-516 P 1, PN 16, D 100 mm</t>
  </si>
  <si>
    <t>633529186</t>
  </si>
  <si>
    <t>4229124000</t>
  </si>
  <si>
    <t>Zemná súprava posúvacová Y 1020 D 100 mm</t>
  </si>
  <si>
    <t>-885004914</t>
  </si>
  <si>
    <t>1219122494</t>
  </si>
  <si>
    <t>1403790285</t>
  </si>
  <si>
    <t>-1717857112</t>
  </si>
  <si>
    <t>PC0000001</t>
  </si>
  <si>
    <t>Prechod potrubia cez potok vrátane obetónovania, rozobratia dlažby, čerpania vody, prevedenie vody potrubím, odkaľovacieho potrubia a výustného objektu</t>
  </si>
  <si>
    <t>komplet</t>
  </si>
  <si>
    <t>-1066228417</t>
  </si>
  <si>
    <t>131201201</t>
  </si>
  <si>
    <t>Výkop zapaženej jamy v hornine 3, do 100 m3</t>
  </si>
  <si>
    <t>-679458420</t>
  </si>
  <si>
    <t>131201209</t>
  </si>
  <si>
    <t>Hĺbenie zapažených jám a zárezov s urovnaním dna. Príplatok za lepivosť horniny 3</t>
  </si>
  <si>
    <t>-1829004064</t>
  </si>
  <si>
    <t>131301201</t>
  </si>
  <si>
    <t>Výkop zapaženej jamy horn. 4 do 100 m3</t>
  </si>
  <si>
    <t>-570910093</t>
  </si>
  <si>
    <t>131401201</t>
  </si>
  <si>
    <t>Výkop zapaženej jamy v hornine 5, do 100 m3</t>
  </si>
  <si>
    <t>-19622239</t>
  </si>
  <si>
    <t>141701101</t>
  </si>
  <si>
    <t>Pretláčanie rúry v hornina tr. 1-4 v hĺbky od 6 m dĺžky do 35 m vonkajšieho priemeru do 200 mm</t>
  </si>
  <si>
    <t>-823215951</t>
  </si>
  <si>
    <t>151101301</t>
  </si>
  <si>
    <t>Rozopretie zapažených stien pri pažení príložnom hĺbky do 4 m</t>
  </si>
  <si>
    <t>344705549</t>
  </si>
  <si>
    <t>151101311</t>
  </si>
  <si>
    <t>Odstránenie rozopretia stien paženia príložného hĺbky do 4 m</t>
  </si>
  <si>
    <t>1021665223</t>
  </si>
  <si>
    <t>857262121</t>
  </si>
  <si>
    <t>Montáž liatin. tvarovky jednoosovej na potrubí z rúr prírubových DN 100</t>
  </si>
  <si>
    <t>2025955305</t>
  </si>
  <si>
    <t>5524510700</t>
  </si>
  <si>
    <t>Liatinová redukcná príruba DN 150/100</t>
  </si>
  <si>
    <t>785207898</t>
  </si>
  <si>
    <t>871311111</t>
  </si>
  <si>
    <t>Montáž potrubia z rúrok z tvrdého PVC tesnených gumovým krúžkom vonkajšieho priemeru 160 mm</t>
  </si>
  <si>
    <t>-2061705248</t>
  </si>
  <si>
    <t>2861108500</t>
  </si>
  <si>
    <t>Tlakové rúry PVC-U hrdlované PN10 160x 6.2x6000mm</t>
  </si>
  <si>
    <t>-218322115</t>
  </si>
  <si>
    <t>-890003324</t>
  </si>
  <si>
    <t>2862300600</t>
  </si>
  <si>
    <t>PVC-U tvarovka ANPL 160/ 90mm</t>
  </si>
  <si>
    <t>1799064775</t>
  </si>
  <si>
    <t>2862302600</t>
  </si>
  <si>
    <t>PVC-U tvarovka FNP DN 160mm</t>
  </si>
  <si>
    <t>636594485</t>
  </si>
  <si>
    <t>2862504200</t>
  </si>
  <si>
    <t>PVC-U Tlakové tvarovky (1/2) oblúk PN16 160x9.7x45°</t>
  </si>
  <si>
    <t>-1960178292</t>
  </si>
  <si>
    <t>-1620636717</t>
  </si>
  <si>
    <t>-2034175093</t>
  </si>
  <si>
    <t>989447527</t>
  </si>
  <si>
    <t>892351111</t>
  </si>
  <si>
    <t>Ostatné práce na rúrovom vedení, tlakové skúšky vodovodného potrubia DN 150 alebo 200</t>
  </si>
  <si>
    <t>-1092311125</t>
  </si>
  <si>
    <t>892353111</t>
  </si>
  <si>
    <t>Preplach a dezinfekcia vodovodného potrubia DN 150 alebo 200</t>
  </si>
  <si>
    <t>-135723238</t>
  </si>
  <si>
    <t>Rozšírenie vodovodnej siete</t>
  </si>
  <si>
    <t>Obec Plavnica, Plavnica 121, 065 45 Plavnica</t>
  </si>
  <si>
    <t>Potrubie "1-1"</t>
  </si>
  <si>
    <t>Potrubie "1-1-3"</t>
  </si>
  <si>
    <t>Potrubie "1-1-1"</t>
  </si>
  <si>
    <t>Potrubie "1" - prepoj</t>
  </si>
  <si>
    <t>neplatca DPH</t>
  </si>
  <si>
    <t>10769676</t>
  </si>
  <si>
    <t>Ing. Milan Štupák - IVS, Nová Ľubovňa 791, 065 11 Nová Ľubovňa</t>
  </si>
  <si>
    <t>Ing. Milan Štupák</t>
  </si>
  <si>
    <t>SK1020762644</t>
  </si>
  <si>
    <t xml:space="preserve">  v. r.</t>
  </si>
  <si>
    <t xml:space="preserve">Dátum a podpis:      v. r. </t>
  </si>
  <si>
    <t xml:space="preserve">Dátum a podpis:  v. r. </t>
  </si>
  <si>
    <t xml:space="preserve">Dátum a podpis:   v. r. </t>
  </si>
  <si>
    <t>Dátum a podpis:  v. .r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</si>
</sst>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9" fillId="0" borderId="19" xfId="0" applyFont="1" applyBorder="1" applyAlignment="1">
      <alignment horizontal="left" vertical="center"/>
    </xf>
    <xf numFmtId="0" fontId="29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0" fillId="5" borderId="0" xfId="0" applyFill="1"/>
    <xf numFmtId="49" fontId="2" fillId="5" borderId="0" xfId="0" applyNumberFormat="1" applyFont="1" applyFill="1" applyAlignment="1">
      <alignment horizontal="left" vertical="center"/>
    </xf>
    <xf numFmtId="14" fontId="2" fillId="5" borderId="0" xfId="0" applyNumberFormat="1" applyFont="1" applyFill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opLeftCell="A100" workbookViewId="0">
      <selection activeCell="BE51" sqref="BE51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188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 x14ac:dyDescent="0.2">
      <c r="B5" s="17"/>
      <c r="D5" s="20" t="s">
        <v>11</v>
      </c>
      <c r="K5" s="185" t="s">
        <v>12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R5" s="17"/>
      <c r="BS5" s="14" t="s">
        <v>10</v>
      </c>
    </row>
    <row r="6" spans="1:74" s="1" customFormat="1" ht="36.950000000000003" customHeight="1" x14ac:dyDescent="0.2">
      <c r="B6" s="17"/>
      <c r="D6" s="22" t="s">
        <v>13</v>
      </c>
      <c r="K6" s="187" t="s">
        <v>434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R6" s="17"/>
      <c r="BS6" s="14" t="s">
        <v>10</v>
      </c>
    </row>
    <row r="7" spans="1:74" s="1" customFormat="1" ht="12" customHeight="1" x14ac:dyDescent="0.2">
      <c r="B7" s="17"/>
      <c r="D7" s="23" t="s">
        <v>14</v>
      </c>
      <c r="K7" s="21" t="s">
        <v>1</v>
      </c>
      <c r="AK7" s="23" t="s">
        <v>15</v>
      </c>
      <c r="AN7" s="21" t="s">
        <v>16</v>
      </c>
      <c r="AR7" s="17"/>
      <c r="BS7" s="14" t="s">
        <v>10</v>
      </c>
    </row>
    <row r="8" spans="1:74" s="1" customFormat="1" ht="12" customHeight="1" x14ac:dyDescent="0.2">
      <c r="B8" s="17"/>
      <c r="D8" s="23" t="s">
        <v>17</v>
      </c>
      <c r="K8" s="21" t="s">
        <v>18</v>
      </c>
      <c r="AK8" s="23" t="s">
        <v>19</v>
      </c>
      <c r="AN8" s="171">
        <v>44498</v>
      </c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20</v>
      </c>
      <c r="AK10" s="23" t="s">
        <v>21</v>
      </c>
      <c r="AN10" s="21" t="s">
        <v>22</v>
      </c>
      <c r="AR10" s="17"/>
      <c r="BS10" s="14" t="s">
        <v>10</v>
      </c>
    </row>
    <row r="11" spans="1:74" s="1" customFormat="1" ht="18.399999999999999" customHeight="1" x14ac:dyDescent="0.2">
      <c r="B11" s="17"/>
      <c r="E11" s="21" t="s">
        <v>435</v>
      </c>
      <c r="AK11" s="23" t="s">
        <v>23</v>
      </c>
      <c r="AN11" s="21" t="s">
        <v>440</v>
      </c>
      <c r="AR11" s="17"/>
      <c r="BS11" s="14" t="s">
        <v>10</v>
      </c>
    </row>
    <row r="12" spans="1:74" s="1" customFormat="1" ht="6.95" customHeight="1" x14ac:dyDescent="0.2">
      <c r="B12" s="17"/>
      <c r="AR12" s="17"/>
      <c r="BS12" s="14" t="s">
        <v>10</v>
      </c>
    </row>
    <row r="13" spans="1:74" s="1" customFormat="1" ht="12" customHeight="1" x14ac:dyDescent="0.2">
      <c r="B13" s="17"/>
      <c r="D13" s="23" t="s">
        <v>24</v>
      </c>
      <c r="AK13" s="23" t="s">
        <v>21</v>
      </c>
      <c r="AN13" s="170" t="s">
        <v>441</v>
      </c>
      <c r="AR13" s="17"/>
      <c r="BS13" s="14" t="s">
        <v>6</v>
      </c>
    </row>
    <row r="14" spans="1:74" ht="12.75" x14ac:dyDescent="0.2">
      <c r="B14" s="17"/>
      <c r="E14" s="168" t="s">
        <v>442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K14" s="23" t="s">
        <v>23</v>
      </c>
      <c r="AN14" s="170" t="s">
        <v>444</v>
      </c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25</v>
      </c>
    </row>
    <row r="16" spans="1:74" s="1" customFormat="1" ht="12" customHeight="1" x14ac:dyDescent="0.2">
      <c r="B16" s="17"/>
      <c r="D16" s="23" t="s">
        <v>26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27</v>
      </c>
      <c r="AK17" s="23" t="s">
        <v>23</v>
      </c>
      <c r="AN17" s="21" t="s">
        <v>1</v>
      </c>
      <c r="AR17" s="17"/>
      <c r="BS17" s="14" t="s">
        <v>3</v>
      </c>
    </row>
    <row r="18" spans="1:71" s="1" customFormat="1" ht="6.95" customHeight="1" x14ac:dyDescent="0.2">
      <c r="B18" s="17"/>
      <c r="AR18" s="17"/>
      <c r="BS18" s="14" t="s">
        <v>6</v>
      </c>
    </row>
    <row r="19" spans="1:71" s="1" customFormat="1" ht="12" customHeight="1" x14ac:dyDescent="0.2">
      <c r="B19" s="17"/>
      <c r="D19" s="23" t="s">
        <v>28</v>
      </c>
      <c r="AK19" s="23" t="s">
        <v>21</v>
      </c>
      <c r="AN19" s="21" t="s">
        <v>1</v>
      </c>
      <c r="AR19" s="17"/>
      <c r="BS19" s="14" t="s">
        <v>6</v>
      </c>
    </row>
    <row r="20" spans="1:71" s="1" customFormat="1" ht="18.399999999999999" customHeight="1" x14ac:dyDescent="0.2">
      <c r="B20" s="17"/>
      <c r="E20" s="168" t="s">
        <v>443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K20" s="23" t="s">
        <v>23</v>
      </c>
      <c r="AN20" s="21" t="s">
        <v>1</v>
      </c>
      <c r="AR20" s="17"/>
      <c r="BS20" s="14" t="s">
        <v>25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29</v>
      </c>
      <c r="AR22" s="17"/>
    </row>
    <row r="23" spans="1:71" s="1" customFormat="1" ht="16.5" customHeight="1" x14ac:dyDescent="0.2">
      <c r="B23" s="17"/>
      <c r="E23" s="189" t="s">
        <v>1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30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0">
        <f>ROUND(AG94,2)</f>
        <v>176784.4</v>
      </c>
      <c r="AL26" s="191"/>
      <c r="AM26" s="191"/>
      <c r="AN26" s="191"/>
      <c r="AO26" s="191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2" t="s">
        <v>31</v>
      </c>
      <c r="M28" s="192"/>
      <c r="N28" s="192"/>
      <c r="O28" s="192"/>
      <c r="P28" s="192"/>
      <c r="Q28" s="26"/>
      <c r="R28" s="26"/>
      <c r="S28" s="26"/>
      <c r="T28" s="26"/>
      <c r="U28" s="26"/>
      <c r="V28" s="26"/>
      <c r="W28" s="192" t="s">
        <v>32</v>
      </c>
      <c r="X28" s="192"/>
      <c r="Y28" s="192"/>
      <c r="Z28" s="192"/>
      <c r="AA28" s="192"/>
      <c r="AB28" s="192"/>
      <c r="AC28" s="192"/>
      <c r="AD28" s="192"/>
      <c r="AE28" s="192"/>
      <c r="AF28" s="26"/>
      <c r="AG28" s="26"/>
      <c r="AH28" s="26"/>
      <c r="AI28" s="26"/>
      <c r="AJ28" s="26"/>
      <c r="AK28" s="192" t="s">
        <v>33</v>
      </c>
      <c r="AL28" s="192"/>
      <c r="AM28" s="192"/>
      <c r="AN28" s="192"/>
      <c r="AO28" s="192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34</v>
      </c>
      <c r="F29" s="23" t="s">
        <v>35</v>
      </c>
      <c r="L29" s="195">
        <v>0.2</v>
      </c>
      <c r="M29" s="194"/>
      <c r="N29" s="194"/>
      <c r="O29" s="194"/>
      <c r="P29" s="194"/>
      <c r="W29" s="193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K29" s="193">
        <f>ROUND(AV94, 2)</f>
        <v>0</v>
      </c>
      <c r="AL29" s="194"/>
      <c r="AM29" s="194"/>
      <c r="AN29" s="194"/>
      <c r="AO29" s="194"/>
      <c r="AR29" s="31"/>
    </row>
    <row r="30" spans="1:71" s="3" customFormat="1" ht="14.45" customHeight="1" x14ac:dyDescent="0.2">
      <c r="B30" s="31"/>
      <c r="F30" s="23" t="s">
        <v>36</v>
      </c>
      <c r="L30" s="195">
        <v>0.2</v>
      </c>
      <c r="M30" s="194"/>
      <c r="N30" s="194"/>
      <c r="O30" s="194"/>
      <c r="P30" s="194"/>
      <c r="W30" s="193">
        <f>ROUND(BA94, 2)</f>
        <v>176784.4</v>
      </c>
      <c r="X30" s="194"/>
      <c r="Y30" s="194"/>
      <c r="Z30" s="194"/>
      <c r="AA30" s="194"/>
      <c r="AB30" s="194"/>
      <c r="AC30" s="194"/>
      <c r="AD30" s="194"/>
      <c r="AE30" s="194"/>
      <c r="AK30" s="193">
        <f>ROUND(AW94, 2)</f>
        <v>35356.879999999997</v>
      </c>
      <c r="AL30" s="194"/>
      <c r="AM30" s="194"/>
      <c r="AN30" s="194"/>
      <c r="AO30" s="194"/>
      <c r="AR30" s="31"/>
    </row>
    <row r="31" spans="1:71" s="3" customFormat="1" ht="14.45" hidden="1" customHeight="1" x14ac:dyDescent="0.2">
      <c r="B31" s="31"/>
      <c r="F31" s="23" t="s">
        <v>37</v>
      </c>
      <c r="L31" s="195">
        <v>0.2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1"/>
    </row>
    <row r="32" spans="1:71" s="3" customFormat="1" ht="14.45" hidden="1" customHeight="1" x14ac:dyDescent="0.2">
      <c r="B32" s="31"/>
      <c r="F32" s="23" t="s">
        <v>38</v>
      </c>
      <c r="L32" s="195">
        <v>0.2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1"/>
    </row>
    <row r="33" spans="1:57" s="3" customFormat="1" ht="14.45" hidden="1" customHeight="1" x14ac:dyDescent="0.2">
      <c r="B33" s="31"/>
      <c r="F33" s="23" t="s">
        <v>39</v>
      </c>
      <c r="L33" s="195">
        <v>0</v>
      </c>
      <c r="M33" s="194"/>
      <c r="N33" s="194"/>
      <c r="O33" s="194"/>
      <c r="P33" s="194"/>
      <c r="W33" s="193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K33" s="193">
        <v>0</v>
      </c>
      <c r="AL33" s="194"/>
      <c r="AM33" s="194"/>
      <c r="AN33" s="194"/>
      <c r="AO33" s="194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2"/>
      <c r="D35" s="33" t="s">
        <v>40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41</v>
      </c>
      <c r="U35" s="34"/>
      <c r="V35" s="34"/>
      <c r="W35" s="34"/>
      <c r="X35" s="196" t="s">
        <v>42</v>
      </c>
      <c r="Y35" s="197"/>
      <c r="Z35" s="197"/>
      <c r="AA35" s="197"/>
      <c r="AB35" s="197"/>
      <c r="AC35" s="34"/>
      <c r="AD35" s="34"/>
      <c r="AE35" s="34"/>
      <c r="AF35" s="34"/>
      <c r="AG35" s="34"/>
      <c r="AH35" s="34"/>
      <c r="AI35" s="34"/>
      <c r="AJ35" s="34"/>
      <c r="AK35" s="198">
        <f>SUM(AK26:AK33)</f>
        <v>212141.28</v>
      </c>
      <c r="AL35" s="197"/>
      <c r="AM35" s="197"/>
      <c r="AN35" s="197"/>
      <c r="AO35" s="199"/>
      <c r="AP35" s="32"/>
      <c r="AQ35" s="32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6"/>
      <c r="D49" s="37" t="s">
        <v>43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44</v>
      </c>
      <c r="AI49" s="38"/>
      <c r="AJ49" s="38"/>
      <c r="AK49" s="38"/>
      <c r="AL49" s="38"/>
      <c r="AM49" s="38"/>
      <c r="AN49" s="38"/>
      <c r="AO49" s="38"/>
      <c r="AR49" s="36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39" t="s">
        <v>45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46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45</v>
      </c>
      <c r="AI60" s="29"/>
      <c r="AJ60" s="29"/>
      <c r="AK60" s="29"/>
      <c r="AL60" s="29"/>
      <c r="AM60" s="39" t="s">
        <v>46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7" t="s">
        <v>47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48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39" t="s">
        <v>45</v>
      </c>
      <c r="E75" s="29"/>
      <c r="F75" s="29"/>
      <c r="G75" s="29"/>
      <c r="H75" s="29"/>
      <c r="I75" s="29"/>
      <c r="J75" s="29" t="s">
        <v>445</v>
      </c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46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446</v>
      </c>
      <c r="AI75" s="29"/>
      <c r="AJ75" s="29"/>
      <c r="AK75" s="29"/>
      <c r="AL75" s="29"/>
      <c r="AM75" s="39" t="s">
        <v>46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 x14ac:dyDescent="0.2">
      <c r="A82" s="26"/>
      <c r="B82" s="27"/>
      <c r="C82" s="18" t="s">
        <v>49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5"/>
      <c r="C84" s="23" t="s">
        <v>11</v>
      </c>
      <c r="L84" s="4" t="str">
        <f>K5</f>
        <v>20210410VODO_PROJ</v>
      </c>
      <c r="AR84" s="45"/>
    </row>
    <row r="85" spans="1:91" s="5" customFormat="1" ht="36.950000000000003" customHeight="1" x14ac:dyDescent="0.2">
      <c r="B85" s="46"/>
      <c r="C85" s="47" t="s">
        <v>13</v>
      </c>
      <c r="L85" s="201" t="str">
        <f>K6</f>
        <v>Rozšírenie vodovodnej siete</v>
      </c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R85" s="46"/>
    </row>
    <row r="86" spans="1:91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Plavnica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203">
        <f>IF(AN8= "","",AN8)</f>
        <v>44498</v>
      </c>
      <c r="AN87" s="203"/>
      <c r="AO87" s="26"/>
      <c r="AP87" s="26"/>
      <c r="AQ87" s="26"/>
      <c r="AR87" s="27"/>
      <c r="BE87" s="26"/>
    </row>
    <row r="88" spans="1:91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 x14ac:dyDescent="0.2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Obec Plavnica, Plavnica 121, 065 45 Plavnica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76" t="str">
        <f>IF(E17="","",E17)</f>
        <v>Ing. Stanislav Zembiak</v>
      </c>
      <c r="AN89" s="177"/>
      <c r="AO89" s="177"/>
      <c r="AP89" s="177"/>
      <c r="AQ89" s="26"/>
      <c r="AR89" s="27"/>
      <c r="AS89" s="172" t="s">
        <v>50</v>
      </c>
      <c r="AT89" s="173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 x14ac:dyDescent="0.2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>Ing. Milan Štupák - IVS, Nová Ľubovňa 791, 065 11 Nová Ľubovňa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28</v>
      </c>
      <c r="AJ90" s="26"/>
      <c r="AK90" s="26"/>
      <c r="AL90" s="26"/>
      <c r="AM90" s="176" t="str">
        <f>IF(E20="","",E20)</f>
        <v>Ing. Milan Štupák</v>
      </c>
      <c r="AN90" s="177"/>
      <c r="AO90" s="177"/>
      <c r="AP90" s="177"/>
      <c r="AQ90" s="26"/>
      <c r="AR90" s="27"/>
      <c r="AS90" s="174"/>
      <c r="AT90" s="175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4"/>
      <c r="AT91" s="175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 x14ac:dyDescent="0.2">
      <c r="A92" s="26"/>
      <c r="B92" s="27"/>
      <c r="C92" s="200" t="s">
        <v>51</v>
      </c>
      <c r="D92" s="179"/>
      <c r="E92" s="179"/>
      <c r="F92" s="179"/>
      <c r="G92" s="179"/>
      <c r="H92" s="54"/>
      <c r="I92" s="178" t="s">
        <v>52</v>
      </c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204" t="s">
        <v>53</v>
      </c>
      <c r="AH92" s="179"/>
      <c r="AI92" s="179"/>
      <c r="AJ92" s="179"/>
      <c r="AK92" s="179"/>
      <c r="AL92" s="179"/>
      <c r="AM92" s="179"/>
      <c r="AN92" s="178" t="s">
        <v>54</v>
      </c>
      <c r="AO92" s="179"/>
      <c r="AP92" s="180"/>
      <c r="AQ92" s="55" t="s">
        <v>55</v>
      </c>
      <c r="AR92" s="27"/>
      <c r="AS92" s="56" t="s">
        <v>56</v>
      </c>
      <c r="AT92" s="57" t="s">
        <v>57</v>
      </c>
      <c r="AU92" s="57" t="s">
        <v>58</v>
      </c>
      <c r="AV92" s="57" t="s">
        <v>59</v>
      </c>
      <c r="AW92" s="57" t="s">
        <v>60</v>
      </c>
      <c r="AX92" s="57" t="s">
        <v>61</v>
      </c>
      <c r="AY92" s="57" t="s">
        <v>62</v>
      </c>
      <c r="AZ92" s="57" t="s">
        <v>63</v>
      </c>
      <c r="BA92" s="57" t="s">
        <v>64</v>
      </c>
      <c r="BB92" s="57" t="s">
        <v>65</v>
      </c>
      <c r="BC92" s="57" t="s">
        <v>66</v>
      </c>
      <c r="BD92" s="58" t="s">
        <v>67</v>
      </c>
      <c r="BE92" s="26"/>
    </row>
    <row r="93" spans="1:91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 x14ac:dyDescent="0.2">
      <c r="B94" s="62"/>
      <c r="C94" s="63" t="s">
        <v>68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3">
        <f>ROUND(SUM(AG95:AG98),2)</f>
        <v>176784.4</v>
      </c>
      <c r="AH94" s="183"/>
      <c r="AI94" s="183"/>
      <c r="AJ94" s="183"/>
      <c r="AK94" s="183"/>
      <c r="AL94" s="183"/>
      <c r="AM94" s="183"/>
      <c r="AN94" s="184">
        <f>SUM(AG94,AT94)</f>
        <v>212141.28</v>
      </c>
      <c r="AO94" s="184"/>
      <c r="AP94" s="184"/>
      <c r="AQ94" s="66" t="s">
        <v>1</v>
      </c>
      <c r="AR94" s="62"/>
      <c r="AS94" s="67">
        <f>ROUND(SUM(AS95:AS98),2)</f>
        <v>0</v>
      </c>
      <c r="AT94" s="68">
        <f>ROUND(SUM(AV94:AW94),2)</f>
        <v>35356.879999999997</v>
      </c>
      <c r="AU94" s="69">
        <f>ROUND(SUM(AU95:AU98),5)</f>
        <v>6495.5329599999995</v>
      </c>
      <c r="AV94" s="68">
        <f>ROUND(AZ94*L29,2)</f>
        <v>0</v>
      </c>
      <c r="AW94" s="68">
        <f>ROUND(BA94*L30,2)</f>
        <v>35356.879999999997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176784.4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69</v>
      </c>
      <c r="BT94" s="71" t="s">
        <v>70</v>
      </c>
      <c r="BU94" s="72" t="s">
        <v>71</v>
      </c>
      <c r="BV94" s="71" t="s">
        <v>72</v>
      </c>
      <c r="BW94" s="71" t="s">
        <v>4</v>
      </c>
      <c r="BX94" s="71" t="s">
        <v>73</v>
      </c>
      <c r="CL94" s="71" t="s">
        <v>1</v>
      </c>
    </row>
    <row r="95" spans="1:91" s="7" customFormat="1" ht="16.5" customHeight="1" x14ac:dyDescent="0.2">
      <c r="A95" s="73" t="s">
        <v>74</v>
      </c>
      <c r="B95" s="74"/>
      <c r="C95" s="75"/>
      <c r="D95" s="205" t="s">
        <v>75</v>
      </c>
      <c r="E95" s="205"/>
      <c r="F95" s="205"/>
      <c r="G95" s="205"/>
      <c r="H95" s="205"/>
      <c r="I95" s="76"/>
      <c r="J95" s="205" t="s">
        <v>436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181">
        <f>'Potrubie 1-1'!J30</f>
        <v>75382.149999999994</v>
      </c>
      <c r="AH95" s="182"/>
      <c r="AI95" s="182"/>
      <c r="AJ95" s="182"/>
      <c r="AK95" s="182"/>
      <c r="AL95" s="182"/>
      <c r="AM95" s="182"/>
      <c r="AN95" s="181">
        <f>SUM(AG95,AT95)</f>
        <v>90458.579999999987</v>
      </c>
      <c r="AO95" s="182"/>
      <c r="AP95" s="182"/>
      <c r="AQ95" s="77" t="s">
        <v>76</v>
      </c>
      <c r="AR95" s="74"/>
      <c r="AS95" s="78">
        <v>0</v>
      </c>
      <c r="AT95" s="79">
        <f>ROUND(SUM(AV95:AW95),2)</f>
        <v>15076.43</v>
      </c>
      <c r="AU95" s="80">
        <f>'Potrubie 1-1'!P125</f>
        <v>2748.5638833415996</v>
      </c>
      <c r="AV95" s="79">
        <f>'Potrubie 1-1'!J33</f>
        <v>0</v>
      </c>
      <c r="AW95" s="79">
        <f>'Potrubie 1-1'!J34</f>
        <v>15076.43</v>
      </c>
      <c r="AX95" s="79">
        <f>'Potrubie 1-1'!J35</f>
        <v>0</v>
      </c>
      <c r="AY95" s="79">
        <f>'Potrubie 1-1'!J36</f>
        <v>0</v>
      </c>
      <c r="AZ95" s="79">
        <f>'Potrubie 1-1'!F33</f>
        <v>0</v>
      </c>
      <c r="BA95" s="79">
        <f>'Potrubie 1-1'!F34</f>
        <v>75382.149999999994</v>
      </c>
      <c r="BB95" s="79">
        <f>'Potrubie 1-1'!F35</f>
        <v>0</v>
      </c>
      <c r="BC95" s="79">
        <f>'Potrubie 1-1'!F36</f>
        <v>0</v>
      </c>
      <c r="BD95" s="81">
        <f>'Potrubie 1-1'!F37</f>
        <v>0</v>
      </c>
      <c r="BT95" s="82" t="s">
        <v>75</v>
      </c>
      <c r="BV95" s="82" t="s">
        <v>72</v>
      </c>
      <c r="BW95" s="82" t="s">
        <v>77</v>
      </c>
      <c r="BX95" s="82" t="s">
        <v>4</v>
      </c>
      <c r="CL95" s="82" t="s">
        <v>78</v>
      </c>
      <c r="CM95" s="82" t="s">
        <v>70</v>
      </c>
    </row>
    <row r="96" spans="1:91" s="7" customFormat="1" ht="16.5" customHeight="1" x14ac:dyDescent="0.2">
      <c r="A96" s="73" t="s">
        <v>74</v>
      </c>
      <c r="B96" s="74"/>
      <c r="C96" s="75"/>
      <c r="D96" s="205" t="s">
        <v>79</v>
      </c>
      <c r="E96" s="205"/>
      <c r="F96" s="205"/>
      <c r="G96" s="205"/>
      <c r="H96" s="205"/>
      <c r="I96" s="76"/>
      <c r="J96" s="205" t="s">
        <v>437</v>
      </c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181">
        <f>'Potrubie 1-1-3'!J30</f>
        <v>26189.58</v>
      </c>
      <c r="AH96" s="182"/>
      <c r="AI96" s="182"/>
      <c r="AJ96" s="182"/>
      <c r="AK96" s="182"/>
      <c r="AL96" s="182"/>
      <c r="AM96" s="182"/>
      <c r="AN96" s="181">
        <f>SUM(AG96,AT96)</f>
        <v>31427.5</v>
      </c>
      <c r="AO96" s="182"/>
      <c r="AP96" s="182"/>
      <c r="AQ96" s="77" t="s">
        <v>76</v>
      </c>
      <c r="AR96" s="74"/>
      <c r="AS96" s="78">
        <v>0</v>
      </c>
      <c r="AT96" s="79">
        <f>ROUND(SUM(AV96:AW96),2)</f>
        <v>5237.92</v>
      </c>
      <c r="AU96" s="80">
        <f>'Potrubie 1-1-3'!P121</f>
        <v>1256.7958715203999</v>
      </c>
      <c r="AV96" s="79">
        <f>'Potrubie 1-1-3'!J33</f>
        <v>0</v>
      </c>
      <c r="AW96" s="79">
        <f>'Potrubie 1-1-3'!J34</f>
        <v>5237.92</v>
      </c>
      <c r="AX96" s="79">
        <f>'Potrubie 1-1-3'!J35</f>
        <v>0</v>
      </c>
      <c r="AY96" s="79">
        <f>'Potrubie 1-1-3'!J36</f>
        <v>0</v>
      </c>
      <c r="AZ96" s="79">
        <f>'Potrubie 1-1-3'!F33</f>
        <v>0</v>
      </c>
      <c r="BA96" s="79">
        <f>'Potrubie 1-1-3'!F34</f>
        <v>26189.58</v>
      </c>
      <c r="BB96" s="79">
        <f>'Potrubie 1-1-3'!F35</f>
        <v>0</v>
      </c>
      <c r="BC96" s="79">
        <f>'Potrubie 1-1-3'!F36</f>
        <v>0</v>
      </c>
      <c r="BD96" s="81">
        <f>'Potrubie 1-1-3'!F37</f>
        <v>0</v>
      </c>
      <c r="BT96" s="82" t="s">
        <v>75</v>
      </c>
      <c r="BV96" s="82" t="s">
        <v>72</v>
      </c>
      <c r="BW96" s="82" t="s">
        <v>80</v>
      </c>
      <c r="BX96" s="82" t="s">
        <v>4</v>
      </c>
      <c r="CL96" s="82" t="s">
        <v>78</v>
      </c>
      <c r="CM96" s="82" t="s">
        <v>70</v>
      </c>
    </row>
    <row r="97" spans="1:91" s="7" customFormat="1" ht="16.5" customHeight="1" x14ac:dyDescent="0.2">
      <c r="A97" s="73" t="s">
        <v>74</v>
      </c>
      <c r="B97" s="74"/>
      <c r="C97" s="75"/>
      <c r="D97" s="205" t="s">
        <v>81</v>
      </c>
      <c r="E97" s="205"/>
      <c r="F97" s="205"/>
      <c r="G97" s="205"/>
      <c r="H97" s="205"/>
      <c r="I97" s="76"/>
      <c r="J97" s="205" t="s">
        <v>438</v>
      </c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181">
        <f>'Potrubie 1-1-1'!J30</f>
        <v>57438.47</v>
      </c>
      <c r="AH97" s="182"/>
      <c r="AI97" s="182"/>
      <c r="AJ97" s="182"/>
      <c r="AK97" s="182"/>
      <c r="AL97" s="182"/>
      <c r="AM97" s="182"/>
      <c r="AN97" s="181">
        <f>SUM(AG97,AT97)</f>
        <v>68926.16</v>
      </c>
      <c r="AO97" s="182"/>
      <c r="AP97" s="182"/>
      <c r="AQ97" s="77" t="s">
        <v>76</v>
      </c>
      <c r="AR97" s="74"/>
      <c r="AS97" s="78">
        <v>0</v>
      </c>
      <c r="AT97" s="79">
        <f>ROUND(SUM(AV97:AW97),2)</f>
        <v>11487.69</v>
      </c>
      <c r="AU97" s="80">
        <f>'Potrubie 1-1-1'!P123</f>
        <v>1330.7560359528002</v>
      </c>
      <c r="AV97" s="79">
        <f>'Potrubie 1-1-1'!J33</f>
        <v>0</v>
      </c>
      <c r="AW97" s="79">
        <f>'Potrubie 1-1-1'!J34</f>
        <v>11487.69</v>
      </c>
      <c r="AX97" s="79">
        <f>'Potrubie 1-1-1'!J35</f>
        <v>0</v>
      </c>
      <c r="AY97" s="79">
        <f>'Potrubie 1-1-1'!J36</f>
        <v>0</v>
      </c>
      <c r="AZ97" s="79">
        <f>'Potrubie 1-1-1'!F33</f>
        <v>0</v>
      </c>
      <c r="BA97" s="79">
        <f>'Potrubie 1-1-1'!F34</f>
        <v>57438.47</v>
      </c>
      <c r="BB97" s="79">
        <f>'Potrubie 1-1-1'!F35</f>
        <v>0</v>
      </c>
      <c r="BC97" s="79">
        <f>'Potrubie 1-1-1'!F36</f>
        <v>0</v>
      </c>
      <c r="BD97" s="81">
        <f>'Potrubie 1-1-1'!F37</f>
        <v>0</v>
      </c>
      <c r="BT97" s="82" t="s">
        <v>75</v>
      </c>
      <c r="BV97" s="82" t="s">
        <v>72</v>
      </c>
      <c r="BW97" s="82" t="s">
        <v>82</v>
      </c>
      <c r="BX97" s="82" t="s">
        <v>4</v>
      </c>
      <c r="CL97" s="82" t="s">
        <v>78</v>
      </c>
      <c r="CM97" s="82" t="s">
        <v>70</v>
      </c>
    </row>
    <row r="98" spans="1:91" s="7" customFormat="1" ht="16.5" customHeight="1" x14ac:dyDescent="0.2">
      <c r="A98" s="73" t="s">
        <v>74</v>
      </c>
      <c r="B98" s="74"/>
      <c r="C98" s="75"/>
      <c r="D98" s="205" t="s">
        <v>83</v>
      </c>
      <c r="E98" s="205"/>
      <c r="F98" s="205"/>
      <c r="G98" s="205"/>
      <c r="H98" s="205"/>
      <c r="I98" s="76"/>
      <c r="J98" s="205" t="s">
        <v>439</v>
      </c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181">
        <f>'Potrubie 1 prepoj'!J30</f>
        <v>17774.2</v>
      </c>
      <c r="AH98" s="182"/>
      <c r="AI98" s="182"/>
      <c r="AJ98" s="182"/>
      <c r="AK98" s="182"/>
      <c r="AL98" s="182"/>
      <c r="AM98" s="182"/>
      <c r="AN98" s="181">
        <f>SUM(AG98,AT98)</f>
        <v>21329.040000000001</v>
      </c>
      <c r="AO98" s="182"/>
      <c r="AP98" s="182"/>
      <c r="AQ98" s="77" t="s">
        <v>76</v>
      </c>
      <c r="AR98" s="74"/>
      <c r="AS98" s="83">
        <v>0</v>
      </c>
      <c r="AT98" s="84">
        <f>ROUND(SUM(AV98:AW98),2)</f>
        <v>3554.84</v>
      </c>
      <c r="AU98" s="85">
        <f>'Potrubie 1 prepoj'!P120</f>
        <v>1159.4171649852001</v>
      </c>
      <c r="AV98" s="84">
        <f>'Potrubie 1 prepoj'!J33</f>
        <v>0</v>
      </c>
      <c r="AW98" s="84">
        <f>'Potrubie 1 prepoj'!J34</f>
        <v>3554.84</v>
      </c>
      <c r="AX98" s="84">
        <f>'Potrubie 1 prepoj'!J35</f>
        <v>0</v>
      </c>
      <c r="AY98" s="84">
        <f>'Potrubie 1 prepoj'!J36</f>
        <v>0</v>
      </c>
      <c r="AZ98" s="84">
        <f>'Potrubie 1 prepoj'!F33</f>
        <v>0</v>
      </c>
      <c r="BA98" s="84">
        <f>'Potrubie 1 prepoj'!F34</f>
        <v>17774.2</v>
      </c>
      <c r="BB98" s="84">
        <f>'Potrubie 1 prepoj'!F35</f>
        <v>0</v>
      </c>
      <c r="BC98" s="84">
        <f>'Potrubie 1 prepoj'!F36</f>
        <v>0</v>
      </c>
      <c r="BD98" s="86">
        <f>'Potrubie 1 prepoj'!F37</f>
        <v>0</v>
      </c>
      <c r="BT98" s="82" t="s">
        <v>75</v>
      </c>
      <c r="BV98" s="82" t="s">
        <v>72</v>
      </c>
      <c r="BW98" s="82" t="s">
        <v>84</v>
      </c>
      <c r="BX98" s="82" t="s">
        <v>4</v>
      </c>
      <c r="CL98" s="82" t="s">
        <v>78</v>
      </c>
      <c r="CM98" s="82" t="s">
        <v>70</v>
      </c>
    </row>
    <row r="99" spans="1:91" s="2" customFormat="1" ht="30" customHeight="1" x14ac:dyDescent="0.2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7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</row>
    <row r="100" spans="1:91" s="2" customFormat="1" ht="6.95" customHeight="1" x14ac:dyDescent="0.2">
      <c r="A100" s="26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27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</row>
  </sheetData>
  <mergeCells count="52">
    <mergeCell ref="D98:H98"/>
    <mergeCell ref="J98:AF98"/>
    <mergeCell ref="D95:H95"/>
    <mergeCell ref="J95:AF95"/>
    <mergeCell ref="D96:H96"/>
    <mergeCell ref="J96:AF96"/>
    <mergeCell ref="D97:H97"/>
    <mergeCell ref="J97:AF97"/>
    <mergeCell ref="X35:AB35"/>
    <mergeCell ref="AK35:AO35"/>
    <mergeCell ref="C92:G92"/>
    <mergeCell ref="L85:AO85"/>
    <mergeCell ref="AM87:AN87"/>
    <mergeCell ref="I92:AF92"/>
    <mergeCell ref="AG92:AM92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E2"/>
    <mergeCell ref="E23:AN23"/>
    <mergeCell ref="AK26:AO26"/>
    <mergeCell ref="AN96:AP96"/>
    <mergeCell ref="AG96:AM96"/>
    <mergeCell ref="AN97:AP97"/>
    <mergeCell ref="AG97:AM97"/>
    <mergeCell ref="AN98:AP98"/>
    <mergeCell ref="AG98:AM98"/>
    <mergeCell ref="AS89:AT91"/>
    <mergeCell ref="AM89:AP89"/>
    <mergeCell ref="AM90:AP90"/>
    <mergeCell ref="AN92:AP92"/>
    <mergeCell ref="AN95:AP95"/>
    <mergeCell ref="AG95:AM95"/>
    <mergeCell ref="AG94:AM94"/>
    <mergeCell ref="AN94:AP94"/>
  </mergeCells>
  <hyperlinks>
    <hyperlink ref="A95" location="'1 - Rozvodná sieť - vetva...'!C2" display="/" xr:uid="{00000000-0004-0000-0000-000000000000}"/>
    <hyperlink ref="A96" location="'2 - Rozvodná sieť - vetva...'!C2" display="/" xr:uid="{00000000-0004-0000-0000-000001000000}"/>
    <hyperlink ref="A97" location="'3 - Rozvodná sieť - vetva...'!C2" display="/" xr:uid="{00000000-0004-0000-0000-000002000000}"/>
    <hyperlink ref="A98" location="'5 - Rozvodná sieť - vetva...'!C2" display="/" xr:uid="{00000000-0004-0000-0000-000003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94"/>
  <sheetViews>
    <sheetView showGridLines="0" topLeftCell="A47" workbookViewId="0">
      <selection activeCell="G76" sqref="G76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188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4" t="s">
        <v>77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5" customHeight="1" x14ac:dyDescent="0.2">
      <c r="B4" s="17"/>
      <c r="D4" s="18" t="s">
        <v>85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13</v>
      </c>
      <c r="L6" s="17"/>
    </row>
    <row r="7" spans="1:46" s="1" customFormat="1" ht="16.5" customHeight="1" x14ac:dyDescent="0.2">
      <c r="B7" s="17"/>
      <c r="E7" s="207" t="str">
        <f>'Rekapitulácia stavby'!K6</f>
        <v>Rozšírenie vodovodnej siete</v>
      </c>
      <c r="F7" s="208"/>
      <c r="G7" s="208"/>
      <c r="H7" s="208"/>
      <c r="L7" s="17"/>
    </row>
    <row r="8" spans="1:46" s="2" customFormat="1" ht="12" customHeight="1" x14ac:dyDescent="0.2">
      <c r="A8" s="26"/>
      <c r="B8" s="27"/>
      <c r="C8" s="26"/>
      <c r="D8" s="23" t="s">
        <v>86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01" t="s">
        <v>436</v>
      </c>
      <c r="F9" s="206"/>
      <c r="G9" s="206"/>
      <c r="H9" s="20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14</v>
      </c>
      <c r="E11" s="26"/>
      <c r="F11" s="21" t="s">
        <v>78</v>
      </c>
      <c r="G11" s="26"/>
      <c r="H11" s="26"/>
      <c r="I11" s="23" t="s">
        <v>15</v>
      </c>
      <c r="J11" s="21" t="s">
        <v>16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>
        <f>'Rekapitulácia stavby'!AN8</f>
        <v>44498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22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'Rekapitulácia stavby'!E11</f>
        <v>Obec Plavnica, Plavnica 121, 065 45 Plavnica</v>
      </c>
      <c r="F15" s="26"/>
      <c r="G15" s="26"/>
      <c r="H15" s="26"/>
      <c r="I15" s="23" t="s">
        <v>23</v>
      </c>
      <c r="J15" s="21" t="str">
        <f>'Rekapitulácia stavby'!AN11</f>
        <v>neplatca DPH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>10769676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185" t="str">
        <f>'Rekapitulácia stavby'!E14</f>
        <v>Ing. Milan Štupák - IVS, Nová Ľubovňa 791, 065 11 Nová Ľubovňa</v>
      </c>
      <c r="F18" s="185"/>
      <c r="G18" s="185"/>
      <c r="H18" s="185"/>
      <c r="I18" s="23" t="s">
        <v>23</v>
      </c>
      <c r="J18" s="21" t="str">
        <f>'Rekapitulácia stavby'!AN14</f>
        <v>SK1020762644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 t="str">
        <f>'Rekapitulácia stavby'!E20</f>
        <v>Ing. Milan Štupák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189" t="s">
        <v>1</v>
      </c>
      <c r="F27" s="189"/>
      <c r="G27" s="189"/>
      <c r="H27" s="189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 x14ac:dyDescent="0.2">
      <c r="A30" s="26"/>
      <c r="B30" s="27"/>
      <c r="C30" s="26"/>
      <c r="D30" s="92" t="s">
        <v>30</v>
      </c>
      <c r="E30" s="26"/>
      <c r="F30" s="26"/>
      <c r="G30" s="26"/>
      <c r="H30" s="26"/>
      <c r="I30" s="26"/>
      <c r="J30" s="65">
        <f>ROUND(J125, 2)</f>
        <v>75382.149999999994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 x14ac:dyDescent="0.2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 x14ac:dyDescent="0.2">
      <c r="A33" s="26"/>
      <c r="B33" s="27"/>
      <c r="C33" s="26"/>
      <c r="D33" s="93" t="s">
        <v>34</v>
      </c>
      <c r="E33" s="23" t="s">
        <v>35</v>
      </c>
      <c r="F33" s="94">
        <f>ROUND((SUM(BE125:BE193)),  2)</f>
        <v>0</v>
      </c>
      <c r="G33" s="26"/>
      <c r="H33" s="26"/>
      <c r="I33" s="95">
        <v>0.2</v>
      </c>
      <c r="J33" s="94">
        <f>ROUND(((SUM(BE125:BE193))*I33),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3" t="s">
        <v>36</v>
      </c>
      <c r="F34" s="94">
        <f>ROUND((SUM(BF125:BF193)),  2)</f>
        <v>75382.149999999994</v>
      </c>
      <c r="G34" s="26"/>
      <c r="H34" s="26"/>
      <c r="I34" s="95">
        <v>0.2</v>
      </c>
      <c r="J34" s="94">
        <f>ROUND(((SUM(BF125:BF193))*I34),  2)</f>
        <v>15076.43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 x14ac:dyDescent="0.2">
      <c r="A35" s="26"/>
      <c r="B35" s="27"/>
      <c r="C35" s="26"/>
      <c r="D35" s="26"/>
      <c r="E35" s="23" t="s">
        <v>37</v>
      </c>
      <c r="F35" s="94">
        <f>ROUND((SUM(BG125:BG193)),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 x14ac:dyDescent="0.2">
      <c r="A36" s="26"/>
      <c r="B36" s="27"/>
      <c r="C36" s="26"/>
      <c r="D36" s="26"/>
      <c r="E36" s="23" t="s">
        <v>38</v>
      </c>
      <c r="F36" s="94">
        <f>ROUND((SUM(BH125:BH193)),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39</v>
      </c>
      <c r="F37" s="94">
        <f>ROUND((SUM(BI125:BI193)),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 x14ac:dyDescent="0.2">
      <c r="A39" s="26"/>
      <c r="B39" s="27"/>
      <c r="C39" s="96"/>
      <c r="D39" s="97" t="s">
        <v>40</v>
      </c>
      <c r="E39" s="54"/>
      <c r="F39" s="54"/>
      <c r="G39" s="98" t="s">
        <v>41</v>
      </c>
      <c r="H39" s="99" t="s">
        <v>42</v>
      </c>
      <c r="I39" s="54"/>
      <c r="J39" s="100">
        <f>SUM(J30:J37)</f>
        <v>90458.579999999987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 x14ac:dyDescent="0.2">
      <c r="B41" s="17"/>
      <c r="L41" s="17"/>
    </row>
    <row r="42" spans="1:31" s="1" customFormat="1" ht="14.45" customHeight="1" x14ac:dyDescent="0.2">
      <c r="B42" s="17"/>
      <c r="L42" s="17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45</v>
      </c>
      <c r="E61" s="29"/>
      <c r="F61" s="102" t="s">
        <v>46</v>
      </c>
      <c r="G61" s="39" t="s">
        <v>45</v>
      </c>
      <c r="H61" s="29"/>
      <c r="I61" s="29"/>
      <c r="J61" s="103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447</v>
      </c>
      <c r="E76" s="29"/>
      <c r="F76" s="102" t="s">
        <v>46</v>
      </c>
      <c r="G76" s="39" t="s">
        <v>448</v>
      </c>
      <c r="H76" s="29"/>
      <c r="I76" s="29"/>
      <c r="J76" s="103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87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 x14ac:dyDescent="0.2">
      <c r="A85" s="26"/>
      <c r="B85" s="27"/>
      <c r="C85" s="26"/>
      <c r="D85" s="26"/>
      <c r="E85" s="207" t="str">
        <f>E7</f>
        <v>Rozšírenie vodovodnej siete</v>
      </c>
      <c r="F85" s="208"/>
      <c r="G85" s="208"/>
      <c r="H85" s="20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01" t="str">
        <f>E9</f>
        <v>Potrubie "1-1"</v>
      </c>
      <c r="F87" s="206"/>
      <c r="G87" s="206"/>
      <c r="H87" s="20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17</v>
      </c>
      <c r="D89" s="26"/>
      <c r="E89" s="26"/>
      <c r="F89" s="21" t="str">
        <f>F12</f>
        <v>Plavnica</v>
      </c>
      <c r="G89" s="26"/>
      <c r="H89" s="26"/>
      <c r="I89" s="23" t="s">
        <v>19</v>
      </c>
      <c r="J89" s="49">
        <f>IF(J12="","",J12)</f>
        <v>44498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7.95" customHeight="1" x14ac:dyDescent="0.2">
      <c r="A91" s="26"/>
      <c r="B91" s="27"/>
      <c r="C91" s="23" t="s">
        <v>20</v>
      </c>
      <c r="D91" s="26"/>
      <c r="E91" s="26"/>
      <c r="F91" s="21" t="str">
        <f>E15</f>
        <v>Obec Plavnica, Plavnica 121, 065 45 Plavnica</v>
      </c>
      <c r="G91" s="26"/>
      <c r="H91" s="26"/>
      <c r="I91" s="23" t="s">
        <v>26</v>
      </c>
      <c r="J91" s="24" t="str">
        <f>E21</f>
        <v>Ing. Stanislav Zembiak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7.95" customHeight="1" x14ac:dyDescent="0.2">
      <c r="A92" s="26"/>
      <c r="B92" s="27"/>
      <c r="C92" s="23" t="s">
        <v>24</v>
      </c>
      <c r="D92" s="26"/>
      <c r="E92" s="26"/>
      <c r="F92" s="21" t="str">
        <f>IF(E18="","",E18)</f>
        <v>Ing. Milan Štupák - IVS, Nová Ľubovňa 791, 065 11 Nová Ľubovňa</v>
      </c>
      <c r="G92" s="26"/>
      <c r="H92" s="26"/>
      <c r="I92" s="23" t="s">
        <v>28</v>
      </c>
      <c r="J92" s="24" t="str">
        <f>E24</f>
        <v>Ing. Milan Štupák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4" t="s">
        <v>88</v>
      </c>
      <c r="D94" s="96"/>
      <c r="E94" s="96"/>
      <c r="F94" s="96"/>
      <c r="G94" s="96"/>
      <c r="H94" s="96"/>
      <c r="I94" s="96"/>
      <c r="J94" s="105" t="s">
        <v>89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6" t="s">
        <v>90</v>
      </c>
      <c r="D96" s="26"/>
      <c r="E96" s="26"/>
      <c r="F96" s="26"/>
      <c r="G96" s="26"/>
      <c r="H96" s="26"/>
      <c r="I96" s="26"/>
      <c r="J96" s="65">
        <f>J125</f>
        <v>75382.150000000009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91</v>
      </c>
    </row>
    <row r="97" spans="1:31" s="9" customFormat="1" ht="24.95" customHeight="1" x14ac:dyDescent="0.2">
      <c r="B97" s="107"/>
      <c r="D97" s="108" t="s">
        <v>92</v>
      </c>
      <c r="E97" s="109"/>
      <c r="F97" s="109"/>
      <c r="G97" s="109"/>
      <c r="H97" s="109"/>
      <c r="I97" s="109"/>
      <c r="J97" s="110">
        <f>J126</f>
        <v>73487.590000000011</v>
      </c>
      <c r="L97" s="107"/>
    </row>
    <row r="98" spans="1:31" s="10" customFormat="1" ht="19.899999999999999" customHeight="1" x14ac:dyDescent="0.2">
      <c r="B98" s="111"/>
      <c r="D98" s="112" t="s">
        <v>93</v>
      </c>
      <c r="E98" s="113"/>
      <c r="F98" s="113"/>
      <c r="G98" s="113"/>
      <c r="H98" s="113"/>
      <c r="I98" s="113"/>
      <c r="J98" s="114">
        <f>J127</f>
        <v>27596.16</v>
      </c>
      <c r="L98" s="111"/>
    </row>
    <row r="99" spans="1:31" s="10" customFormat="1" ht="19.899999999999999" customHeight="1" x14ac:dyDescent="0.2">
      <c r="B99" s="111"/>
      <c r="D99" s="112" t="s">
        <v>94</v>
      </c>
      <c r="E99" s="113"/>
      <c r="F99" s="113"/>
      <c r="G99" s="113"/>
      <c r="H99" s="113"/>
      <c r="I99" s="113"/>
      <c r="J99" s="114">
        <f>J143</f>
        <v>1086.8399999999999</v>
      </c>
      <c r="L99" s="111"/>
    </row>
    <row r="100" spans="1:31" s="10" customFormat="1" ht="19.899999999999999" customHeight="1" x14ac:dyDescent="0.2">
      <c r="B100" s="111"/>
      <c r="D100" s="112" t="s">
        <v>95</v>
      </c>
      <c r="E100" s="113"/>
      <c r="F100" s="113"/>
      <c r="G100" s="113"/>
      <c r="H100" s="113"/>
      <c r="I100" s="113"/>
      <c r="J100" s="114">
        <f>J145</f>
        <v>1422.85</v>
      </c>
      <c r="L100" s="111"/>
    </row>
    <row r="101" spans="1:31" s="10" customFormat="1" ht="19.899999999999999" customHeight="1" x14ac:dyDescent="0.2">
      <c r="B101" s="111"/>
      <c r="D101" s="112" t="s">
        <v>96</v>
      </c>
      <c r="E101" s="113"/>
      <c r="F101" s="113"/>
      <c r="G101" s="113"/>
      <c r="H101" s="113"/>
      <c r="I101" s="113"/>
      <c r="J101" s="114">
        <f>J149</f>
        <v>34039.920000000013</v>
      </c>
      <c r="L101" s="111"/>
    </row>
    <row r="102" spans="1:31" s="10" customFormat="1" ht="19.899999999999999" customHeight="1" x14ac:dyDescent="0.2">
      <c r="B102" s="111"/>
      <c r="D102" s="112" t="s">
        <v>97</v>
      </c>
      <c r="E102" s="113"/>
      <c r="F102" s="113"/>
      <c r="G102" s="113"/>
      <c r="H102" s="113"/>
      <c r="I102" s="113"/>
      <c r="J102" s="114">
        <f>J185</f>
        <v>333.5</v>
      </c>
      <c r="L102" s="111"/>
    </row>
    <row r="103" spans="1:31" s="10" customFormat="1" ht="19.899999999999999" customHeight="1" x14ac:dyDescent="0.2">
      <c r="B103" s="111"/>
      <c r="D103" s="112" t="s">
        <v>98</v>
      </c>
      <c r="E103" s="113"/>
      <c r="F103" s="113"/>
      <c r="G103" s="113"/>
      <c r="H103" s="113"/>
      <c r="I103" s="113"/>
      <c r="J103" s="114">
        <f>J187</f>
        <v>9008.32</v>
      </c>
      <c r="L103" s="111"/>
    </row>
    <row r="104" spans="1:31" s="9" customFormat="1" ht="24.95" customHeight="1" x14ac:dyDescent="0.2">
      <c r="B104" s="107"/>
      <c r="D104" s="108" t="s">
        <v>99</v>
      </c>
      <c r="E104" s="109"/>
      <c r="F104" s="109"/>
      <c r="G104" s="109"/>
      <c r="H104" s="109"/>
      <c r="I104" s="109"/>
      <c r="J104" s="110">
        <f>J189</f>
        <v>1894.56</v>
      </c>
      <c r="L104" s="107"/>
    </row>
    <row r="105" spans="1:31" s="10" customFormat="1" ht="19.899999999999999" customHeight="1" x14ac:dyDescent="0.2">
      <c r="B105" s="111"/>
      <c r="D105" s="112" t="s">
        <v>100</v>
      </c>
      <c r="E105" s="113"/>
      <c r="F105" s="113"/>
      <c r="G105" s="113"/>
      <c r="H105" s="113"/>
      <c r="I105" s="113"/>
      <c r="J105" s="114">
        <f>J190</f>
        <v>1894.56</v>
      </c>
      <c r="L105" s="111"/>
    </row>
    <row r="106" spans="1:31" s="2" customFormat="1" ht="21.75" customHeight="1" x14ac:dyDescent="0.2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 x14ac:dyDescent="0.2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5" customHeight="1" x14ac:dyDescent="0.2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5" customHeight="1" x14ac:dyDescent="0.2">
      <c r="A112" s="26"/>
      <c r="B112" s="27"/>
      <c r="C112" s="18" t="s">
        <v>101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 x14ac:dyDescent="0.2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 x14ac:dyDescent="0.2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 x14ac:dyDescent="0.2">
      <c r="A115" s="26"/>
      <c r="B115" s="27"/>
      <c r="C115" s="26"/>
      <c r="D115" s="26"/>
      <c r="E115" s="207" t="str">
        <f>E7</f>
        <v>Rozšírenie vodovodnej siete</v>
      </c>
      <c r="F115" s="208"/>
      <c r="G115" s="208"/>
      <c r="H115" s="208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 x14ac:dyDescent="0.2">
      <c r="A116" s="26"/>
      <c r="B116" s="27"/>
      <c r="C116" s="23" t="s">
        <v>86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 x14ac:dyDescent="0.2">
      <c r="A117" s="26"/>
      <c r="B117" s="27"/>
      <c r="C117" s="26"/>
      <c r="D117" s="26"/>
      <c r="E117" s="201" t="str">
        <f>E9</f>
        <v>Potrubie "1-1"</v>
      </c>
      <c r="F117" s="206"/>
      <c r="G117" s="206"/>
      <c r="H117" s="20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 x14ac:dyDescent="0.2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 x14ac:dyDescent="0.2">
      <c r="A119" s="26"/>
      <c r="B119" s="27"/>
      <c r="C119" s="23" t="s">
        <v>17</v>
      </c>
      <c r="D119" s="26"/>
      <c r="E119" s="26"/>
      <c r="F119" s="21" t="str">
        <f>F12</f>
        <v>Plavnica</v>
      </c>
      <c r="G119" s="26"/>
      <c r="H119" s="26"/>
      <c r="I119" s="23" t="s">
        <v>19</v>
      </c>
      <c r="J119" s="49">
        <f>IF(J12="","",J12)</f>
        <v>44498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 x14ac:dyDescent="0.2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27.95" customHeight="1" x14ac:dyDescent="0.2">
      <c r="A121" s="26"/>
      <c r="B121" s="27"/>
      <c r="C121" s="23" t="s">
        <v>20</v>
      </c>
      <c r="D121" s="26"/>
      <c r="E121" s="26"/>
      <c r="F121" s="21" t="str">
        <f>E15</f>
        <v>Obec Plavnica, Plavnica 121, 065 45 Plavnica</v>
      </c>
      <c r="G121" s="26"/>
      <c r="H121" s="26"/>
      <c r="I121" s="23" t="s">
        <v>26</v>
      </c>
      <c r="J121" s="24" t="str">
        <f>E21</f>
        <v>Ing. Stanislav Zembiak</v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27.95" customHeight="1" x14ac:dyDescent="0.2">
      <c r="A122" s="26"/>
      <c r="B122" s="27"/>
      <c r="C122" s="23" t="s">
        <v>24</v>
      </c>
      <c r="D122" s="26"/>
      <c r="E122" s="26"/>
      <c r="F122" s="21" t="str">
        <f>IF(E18="","",E18)</f>
        <v>Ing. Milan Štupák - IVS, Nová Ľubovňa 791, 065 11 Nová Ľubovňa</v>
      </c>
      <c r="G122" s="26"/>
      <c r="H122" s="26"/>
      <c r="I122" s="23" t="s">
        <v>28</v>
      </c>
      <c r="J122" s="24" t="str">
        <f>E24</f>
        <v>Ing. Milan Štupák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 x14ac:dyDescent="0.2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 x14ac:dyDescent="0.2">
      <c r="A124" s="115"/>
      <c r="B124" s="116"/>
      <c r="C124" s="117" t="s">
        <v>102</v>
      </c>
      <c r="D124" s="118" t="s">
        <v>55</v>
      </c>
      <c r="E124" s="118" t="s">
        <v>51</v>
      </c>
      <c r="F124" s="118" t="s">
        <v>52</v>
      </c>
      <c r="G124" s="118" t="s">
        <v>103</v>
      </c>
      <c r="H124" s="118" t="s">
        <v>104</v>
      </c>
      <c r="I124" s="118" t="s">
        <v>105</v>
      </c>
      <c r="J124" s="119" t="s">
        <v>89</v>
      </c>
      <c r="K124" s="120" t="s">
        <v>106</v>
      </c>
      <c r="L124" s="121"/>
      <c r="M124" s="56" t="s">
        <v>1</v>
      </c>
      <c r="N124" s="57" t="s">
        <v>34</v>
      </c>
      <c r="O124" s="57" t="s">
        <v>107</v>
      </c>
      <c r="P124" s="57" t="s">
        <v>108</v>
      </c>
      <c r="Q124" s="57" t="s">
        <v>109</v>
      </c>
      <c r="R124" s="57" t="s">
        <v>110</v>
      </c>
      <c r="S124" s="57" t="s">
        <v>111</v>
      </c>
      <c r="T124" s="58" t="s">
        <v>112</v>
      </c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</row>
    <row r="125" spans="1:65" s="2" customFormat="1" ht="22.9" customHeight="1" x14ac:dyDescent="0.25">
      <c r="A125" s="26"/>
      <c r="B125" s="27"/>
      <c r="C125" s="63" t="s">
        <v>90</v>
      </c>
      <c r="D125" s="26"/>
      <c r="E125" s="26"/>
      <c r="F125" s="26"/>
      <c r="G125" s="26"/>
      <c r="H125" s="26"/>
      <c r="I125" s="26"/>
      <c r="J125" s="122">
        <f>BK125</f>
        <v>75382.150000000009</v>
      </c>
      <c r="K125" s="26"/>
      <c r="L125" s="27"/>
      <c r="M125" s="59"/>
      <c r="N125" s="50"/>
      <c r="O125" s="60"/>
      <c r="P125" s="123">
        <f>P126+P189</f>
        <v>2748.5638833415996</v>
      </c>
      <c r="Q125" s="60"/>
      <c r="R125" s="123">
        <f>R126+R189</f>
        <v>276.14113793903681</v>
      </c>
      <c r="S125" s="60"/>
      <c r="T125" s="124">
        <f>T126+T189</f>
        <v>9.9550000000000001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69</v>
      </c>
      <c r="AU125" s="14" t="s">
        <v>91</v>
      </c>
      <c r="BK125" s="125">
        <f>BK126+BK189</f>
        <v>75382.150000000009</v>
      </c>
    </row>
    <row r="126" spans="1:65" s="12" customFormat="1" ht="25.9" customHeight="1" x14ac:dyDescent="0.2">
      <c r="B126" s="126"/>
      <c r="D126" s="127" t="s">
        <v>69</v>
      </c>
      <c r="E126" s="128" t="s">
        <v>113</v>
      </c>
      <c r="F126" s="128" t="s">
        <v>114</v>
      </c>
      <c r="J126" s="129">
        <f>BK126</f>
        <v>73487.590000000011</v>
      </c>
      <c r="L126" s="126"/>
      <c r="M126" s="130"/>
      <c r="N126" s="131"/>
      <c r="O126" s="131"/>
      <c r="P126" s="132">
        <f>P127+P143+P145+P149+P185+P187</f>
        <v>2730.0179633415996</v>
      </c>
      <c r="Q126" s="131"/>
      <c r="R126" s="132">
        <f>R127+R143+R145+R149+R185+R187</f>
        <v>275.56793793903682</v>
      </c>
      <c r="S126" s="131"/>
      <c r="T126" s="133">
        <f>T127+T143+T145+T149+T185+T187</f>
        <v>9.9550000000000001</v>
      </c>
      <c r="AR126" s="127" t="s">
        <v>75</v>
      </c>
      <c r="AT126" s="134" t="s">
        <v>69</v>
      </c>
      <c r="AU126" s="134" t="s">
        <v>70</v>
      </c>
      <c r="AY126" s="127" t="s">
        <v>115</v>
      </c>
      <c r="BK126" s="135">
        <f>BK127+BK143+BK145+BK149+BK185+BK187</f>
        <v>73487.590000000011</v>
      </c>
    </row>
    <row r="127" spans="1:65" s="12" customFormat="1" ht="22.9" customHeight="1" x14ac:dyDescent="0.2">
      <c r="B127" s="126"/>
      <c r="D127" s="127" t="s">
        <v>69</v>
      </c>
      <c r="E127" s="136" t="s">
        <v>75</v>
      </c>
      <c r="F127" s="136" t="s">
        <v>116</v>
      </c>
      <c r="J127" s="137">
        <f>BK127</f>
        <v>27596.16</v>
      </c>
      <c r="L127" s="126"/>
      <c r="M127" s="130"/>
      <c r="N127" s="131"/>
      <c r="O127" s="131"/>
      <c r="P127" s="132">
        <f>SUM(P128:P142)</f>
        <v>1619.7598912200001</v>
      </c>
      <c r="Q127" s="131"/>
      <c r="R127" s="132">
        <f>SUM(R128:R142)</f>
        <v>181.27104945309679</v>
      </c>
      <c r="S127" s="131"/>
      <c r="T127" s="133">
        <f>SUM(T128:T142)</f>
        <v>9.9550000000000001</v>
      </c>
      <c r="AR127" s="127" t="s">
        <v>75</v>
      </c>
      <c r="AT127" s="134" t="s">
        <v>69</v>
      </c>
      <c r="AU127" s="134" t="s">
        <v>75</v>
      </c>
      <c r="AY127" s="127" t="s">
        <v>115</v>
      </c>
      <c r="BK127" s="135">
        <f>SUM(BK128:BK142)</f>
        <v>27596.16</v>
      </c>
    </row>
    <row r="128" spans="1:65" s="2" customFormat="1" ht="24" customHeight="1" x14ac:dyDescent="0.2">
      <c r="A128" s="26"/>
      <c r="B128" s="138"/>
      <c r="C128" s="139" t="s">
        <v>75</v>
      </c>
      <c r="D128" s="139" t="s">
        <v>117</v>
      </c>
      <c r="E128" s="140" t="s">
        <v>118</v>
      </c>
      <c r="F128" s="141" t="s">
        <v>119</v>
      </c>
      <c r="G128" s="142" t="s">
        <v>120</v>
      </c>
      <c r="H128" s="143">
        <v>55</v>
      </c>
      <c r="I128" s="144">
        <v>6</v>
      </c>
      <c r="J128" s="144">
        <f>ROUND(I128*H128,2)</f>
        <v>330</v>
      </c>
      <c r="K128" s="145"/>
      <c r="L128" s="27"/>
      <c r="M128" s="146" t="s">
        <v>1</v>
      </c>
      <c r="N128" s="147" t="s">
        <v>36</v>
      </c>
      <c r="O128" s="148">
        <v>0.35465999999999998</v>
      </c>
      <c r="P128" s="148">
        <f t="shared" ref="P128:P142" si="0">O128*H128</f>
        <v>19.5063</v>
      </c>
      <c r="Q128" s="148">
        <v>0</v>
      </c>
      <c r="R128" s="148">
        <f t="shared" ref="R128:R142" si="1">Q128*H128</f>
        <v>0</v>
      </c>
      <c r="S128" s="148">
        <v>0.18099999999999999</v>
      </c>
      <c r="T128" s="149">
        <f t="shared" ref="T128:T142" si="2">S128*H128</f>
        <v>9.9550000000000001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121</v>
      </c>
      <c r="AT128" s="150" t="s">
        <v>117</v>
      </c>
      <c r="AU128" s="150" t="s">
        <v>79</v>
      </c>
      <c r="AY128" s="14" t="s">
        <v>115</v>
      </c>
      <c r="BE128" s="151">
        <f t="shared" ref="BE128:BE142" si="3">IF(N128="základná",J128,0)</f>
        <v>0</v>
      </c>
      <c r="BF128" s="151">
        <f t="shared" ref="BF128:BF142" si="4">IF(N128="znížená",J128,0)</f>
        <v>330</v>
      </c>
      <c r="BG128" s="151">
        <f t="shared" ref="BG128:BG142" si="5">IF(N128="zákl. prenesená",J128,0)</f>
        <v>0</v>
      </c>
      <c r="BH128" s="151">
        <f t="shared" ref="BH128:BH142" si="6">IF(N128="zníž. prenesená",J128,0)</f>
        <v>0</v>
      </c>
      <c r="BI128" s="151">
        <f t="shared" ref="BI128:BI142" si="7">IF(N128="nulová",J128,0)</f>
        <v>0</v>
      </c>
      <c r="BJ128" s="14" t="s">
        <v>79</v>
      </c>
      <c r="BK128" s="151">
        <f t="shared" ref="BK128:BK142" si="8">ROUND(I128*H128,2)</f>
        <v>330</v>
      </c>
      <c r="BL128" s="14" t="s">
        <v>121</v>
      </c>
      <c r="BM128" s="150" t="s">
        <v>122</v>
      </c>
    </row>
    <row r="129" spans="1:65" s="2" customFormat="1" ht="36" customHeight="1" x14ac:dyDescent="0.2">
      <c r="A129" s="26"/>
      <c r="B129" s="138"/>
      <c r="C129" s="139" t="s">
        <v>79</v>
      </c>
      <c r="D129" s="139" t="s">
        <v>117</v>
      </c>
      <c r="E129" s="140" t="s">
        <v>123</v>
      </c>
      <c r="F129" s="141" t="s">
        <v>124</v>
      </c>
      <c r="G129" s="142" t="s">
        <v>125</v>
      </c>
      <c r="H129" s="143">
        <v>69.563999999999993</v>
      </c>
      <c r="I129" s="144">
        <v>18</v>
      </c>
      <c r="J129" s="144">
        <f t="shared" ref="J129:J142" si="9">ROUND(I129*H129,2)</f>
        <v>1252.1500000000001</v>
      </c>
      <c r="K129" s="145"/>
      <c r="L129" s="27"/>
      <c r="M129" s="146" t="s">
        <v>1</v>
      </c>
      <c r="N129" s="147" t="s">
        <v>36</v>
      </c>
      <c r="O129" s="148">
        <v>1.667</v>
      </c>
      <c r="P129" s="148">
        <f t="shared" si="0"/>
        <v>115.96318799999999</v>
      </c>
      <c r="Q129" s="148">
        <v>0</v>
      </c>
      <c r="R129" s="148">
        <f t="shared" si="1"/>
        <v>0</v>
      </c>
      <c r="S129" s="148">
        <v>0</v>
      </c>
      <c r="T129" s="149">
        <f t="shared" si="2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121</v>
      </c>
      <c r="AT129" s="150" t="s">
        <v>117</v>
      </c>
      <c r="AU129" s="150" t="s">
        <v>79</v>
      </c>
      <c r="AY129" s="14" t="s">
        <v>115</v>
      </c>
      <c r="BE129" s="151">
        <f t="shared" si="3"/>
        <v>0</v>
      </c>
      <c r="BF129" s="151">
        <f t="shared" si="4"/>
        <v>1252.1500000000001</v>
      </c>
      <c r="BG129" s="151">
        <f t="shared" si="5"/>
        <v>0</v>
      </c>
      <c r="BH129" s="151">
        <f t="shared" si="6"/>
        <v>0</v>
      </c>
      <c r="BI129" s="151">
        <f t="shared" si="7"/>
        <v>0</v>
      </c>
      <c r="BJ129" s="14" t="s">
        <v>79</v>
      </c>
      <c r="BK129" s="151">
        <f t="shared" si="8"/>
        <v>1252.1500000000001</v>
      </c>
      <c r="BL129" s="14" t="s">
        <v>121</v>
      </c>
      <c r="BM129" s="150" t="s">
        <v>126</v>
      </c>
    </row>
    <row r="130" spans="1:65" s="2" customFormat="1" ht="24" customHeight="1" x14ac:dyDescent="0.2">
      <c r="A130" s="26"/>
      <c r="B130" s="138"/>
      <c r="C130" s="139" t="s">
        <v>81</v>
      </c>
      <c r="D130" s="139" t="s">
        <v>117</v>
      </c>
      <c r="E130" s="140" t="s">
        <v>127</v>
      </c>
      <c r="F130" s="141" t="s">
        <v>128</v>
      </c>
      <c r="G130" s="142" t="s">
        <v>125</v>
      </c>
      <c r="H130" s="143">
        <v>139.12799999999999</v>
      </c>
      <c r="I130" s="144">
        <v>11.02</v>
      </c>
      <c r="J130" s="144">
        <f t="shared" si="9"/>
        <v>1533.19</v>
      </c>
      <c r="K130" s="145"/>
      <c r="L130" s="27"/>
      <c r="M130" s="146" t="s">
        <v>1</v>
      </c>
      <c r="N130" s="147" t="s">
        <v>36</v>
      </c>
      <c r="O130" s="148">
        <v>0.81042999999999998</v>
      </c>
      <c r="P130" s="148">
        <f t="shared" si="0"/>
        <v>112.75350503999999</v>
      </c>
      <c r="Q130" s="148">
        <v>0</v>
      </c>
      <c r="R130" s="148">
        <f t="shared" si="1"/>
        <v>0</v>
      </c>
      <c r="S130" s="148">
        <v>0</v>
      </c>
      <c r="T130" s="149">
        <f t="shared" si="2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121</v>
      </c>
      <c r="AT130" s="150" t="s">
        <v>117</v>
      </c>
      <c r="AU130" s="150" t="s">
        <v>79</v>
      </c>
      <c r="AY130" s="14" t="s">
        <v>115</v>
      </c>
      <c r="BE130" s="151">
        <f t="shared" si="3"/>
        <v>0</v>
      </c>
      <c r="BF130" s="151">
        <f t="shared" si="4"/>
        <v>1533.19</v>
      </c>
      <c r="BG130" s="151">
        <f t="shared" si="5"/>
        <v>0</v>
      </c>
      <c r="BH130" s="151">
        <f t="shared" si="6"/>
        <v>0</v>
      </c>
      <c r="BI130" s="151">
        <f t="shared" si="7"/>
        <v>0</v>
      </c>
      <c r="BJ130" s="14" t="s">
        <v>79</v>
      </c>
      <c r="BK130" s="151">
        <f t="shared" si="8"/>
        <v>1533.19</v>
      </c>
      <c r="BL130" s="14" t="s">
        <v>121</v>
      </c>
      <c r="BM130" s="150" t="s">
        <v>129</v>
      </c>
    </row>
    <row r="131" spans="1:65" s="2" customFormat="1" ht="16.5" customHeight="1" x14ac:dyDescent="0.2">
      <c r="A131" s="26"/>
      <c r="B131" s="138"/>
      <c r="C131" s="139" t="s">
        <v>121</v>
      </c>
      <c r="D131" s="139" t="s">
        <v>117</v>
      </c>
      <c r="E131" s="140" t="s">
        <v>130</v>
      </c>
      <c r="F131" s="141" t="s">
        <v>131</v>
      </c>
      <c r="G131" s="142" t="s">
        <v>125</v>
      </c>
      <c r="H131" s="143">
        <v>27.826000000000001</v>
      </c>
      <c r="I131" s="144">
        <v>0.79</v>
      </c>
      <c r="J131" s="144">
        <f t="shared" si="9"/>
        <v>21.98</v>
      </c>
      <c r="K131" s="145"/>
      <c r="L131" s="27"/>
      <c r="M131" s="146" t="s">
        <v>1</v>
      </c>
      <c r="N131" s="147" t="s">
        <v>36</v>
      </c>
      <c r="O131" s="148">
        <v>8.0490000000000006E-2</v>
      </c>
      <c r="P131" s="148">
        <f t="shared" si="0"/>
        <v>2.2397147400000001</v>
      </c>
      <c r="Q131" s="148">
        <v>0</v>
      </c>
      <c r="R131" s="148">
        <f t="shared" si="1"/>
        <v>0</v>
      </c>
      <c r="S131" s="148">
        <v>0</v>
      </c>
      <c r="T131" s="149">
        <f t="shared" si="2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121</v>
      </c>
      <c r="AT131" s="150" t="s">
        <v>117</v>
      </c>
      <c r="AU131" s="150" t="s">
        <v>79</v>
      </c>
      <c r="AY131" s="14" t="s">
        <v>115</v>
      </c>
      <c r="BE131" s="151">
        <f t="shared" si="3"/>
        <v>0</v>
      </c>
      <c r="BF131" s="151">
        <f t="shared" si="4"/>
        <v>21.98</v>
      </c>
      <c r="BG131" s="151">
        <f t="shared" si="5"/>
        <v>0</v>
      </c>
      <c r="BH131" s="151">
        <f t="shared" si="6"/>
        <v>0</v>
      </c>
      <c r="BI131" s="151">
        <f t="shared" si="7"/>
        <v>0</v>
      </c>
      <c r="BJ131" s="14" t="s">
        <v>79</v>
      </c>
      <c r="BK131" s="151">
        <f t="shared" si="8"/>
        <v>21.98</v>
      </c>
      <c r="BL131" s="14" t="s">
        <v>121</v>
      </c>
      <c r="BM131" s="150" t="s">
        <v>132</v>
      </c>
    </row>
    <row r="132" spans="1:65" s="2" customFormat="1" ht="16.5" customHeight="1" x14ac:dyDescent="0.2">
      <c r="A132" s="26"/>
      <c r="B132" s="138"/>
      <c r="C132" s="139" t="s">
        <v>83</v>
      </c>
      <c r="D132" s="139" t="s">
        <v>117</v>
      </c>
      <c r="E132" s="140" t="s">
        <v>133</v>
      </c>
      <c r="F132" s="141" t="s">
        <v>134</v>
      </c>
      <c r="G132" s="142" t="s">
        <v>125</v>
      </c>
      <c r="H132" s="143">
        <v>185.50399999999999</v>
      </c>
      <c r="I132" s="144">
        <v>22.58</v>
      </c>
      <c r="J132" s="144">
        <f t="shared" si="9"/>
        <v>4188.68</v>
      </c>
      <c r="K132" s="145"/>
      <c r="L132" s="27"/>
      <c r="M132" s="146" t="s">
        <v>1</v>
      </c>
      <c r="N132" s="147" t="s">
        <v>36</v>
      </c>
      <c r="O132" s="148">
        <v>1.3939900000000001</v>
      </c>
      <c r="P132" s="148">
        <f t="shared" si="0"/>
        <v>258.59072096</v>
      </c>
      <c r="Q132" s="148">
        <v>0</v>
      </c>
      <c r="R132" s="148">
        <f t="shared" si="1"/>
        <v>0</v>
      </c>
      <c r="S132" s="148">
        <v>0</v>
      </c>
      <c r="T132" s="149">
        <f t="shared" si="2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121</v>
      </c>
      <c r="AT132" s="150" t="s">
        <v>117</v>
      </c>
      <c r="AU132" s="150" t="s">
        <v>79</v>
      </c>
      <c r="AY132" s="14" t="s">
        <v>115</v>
      </c>
      <c r="BE132" s="151">
        <f t="shared" si="3"/>
        <v>0</v>
      </c>
      <c r="BF132" s="151">
        <f t="shared" si="4"/>
        <v>4188.68</v>
      </c>
      <c r="BG132" s="151">
        <f t="shared" si="5"/>
        <v>0</v>
      </c>
      <c r="BH132" s="151">
        <f t="shared" si="6"/>
        <v>0</v>
      </c>
      <c r="BI132" s="151">
        <f t="shared" si="7"/>
        <v>0</v>
      </c>
      <c r="BJ132" s="14" t="s">
        <v>79</v>
      </c>
      <c r="BK132" s="151">
        <f t="shared" si="8"/>
        <v>4188.68</v>
      </c>
      <c r="BL132" s="14" t="s">
        <v>121</v>
      </c>
      <c r="BM132" s="150" t="s">
        <v>135</v>
      </c>
    </row>
    <row r="133" spans="1:65" s="2" customFormat="1" ht="24" customHeight="1" x14ac:dyDescent="0.2">
      <c r="A133" s="26"/>
      <c r="B133" s="138"/>
      <c r="C133" s="139" t="s">
        <v>136</v>
      </c>
      <c r="D133" s="139" t="s">
        <v>117</v>
      </c>
      <c r="E133" s="140" t="s">
        <v>137</v>
      </c>
      <c r="F133" s="141" t="s">
        <v>138</v>
      </c>
      <c r="G133" s="142" t="s">
        <v>125</v>
      </c>
      <c r="H133" s="143">
        <v>139.12799999999999</v>
      </c>
      <c r="I133" s="144">
        <v>55.37</v>
      </c>
      <c r="J133" s="144">
        <f t="shared" si="9"/>
        <v>7703.52</v>
      </c>
      <c r="K133" s="145"/>
      <c r="L133" s="27"/>
      <c r="M133" s="146" t="s">
        <v>1</v>
      </c>
      <c r="N133" s="147" t="s">
        <v>36</v>
      </c>
      <c r="O133" s="148">
        <v>2.7990400000000002</v>
      </c>
      <c r="P133" s="148">
        <f t="shared" si="0"/>
        <v>389.42483712000001</v>
      </c>
      <c r="Q133" s="148">
        <v>1.04374781E-2</v>
      </c>
      <c r="R133" s="148">
        <f t="shared" si="1"/>
        <v>1.4521454530967999</v>
      </c>
      <c r="S133" s="148">
        <v>0</v>
      </c>
      <c r="T133" s="149">
        <f t="shared" si="2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121</v>
      </c>
      <c r="AT133" s="150" t="s">
        <v>117</v>
      </c>
      <c r="AU133" s="150" t="s">
        <v>79</v>
      </c>
      <c r="AY133" s="14" t="s">
        <v>115</v>
      </c>
      <c r="BE133" s="151">
        <f t="shared" si="3"/>
        <v>0</v>
      </c>
      <c r="BF133" s="151">
        <f t="shared" si="4"/>
        <v>7703.52</v>
      </c>
      <c r="BG133" s="151">
        <f t="shared" si="5"/>
        <v>0</v>
      </c>
      <c r="BH133" s="151">
        <f t="shared" si="6"/>
        <v>0</v>
      </c>
      <c r="BI133" s="151">
        <f t="shared" si="7"/>
        <v>0</v>
      </c>
      <c r="BJ133" s="14" t="s">
        <v>79</v>
      </c>
      <c r="BK133" s="151">
        <f t="shared" si="8"/>
        <v>7703.52</v>
      </c>
      <c r="BL133" s="14" t="s">
        <v>121</v>
      </c>
      <c r="BM133" s="150" t="s">
        <v>139</v>
      </c>
    </row>
    <row r="134" spans="1:65" s="2" customFormat="1" ht="24" customHeight="1" x14ac:dyDescent="0.2">
      <c r="A134" s="26"/>
      <c r="B134" s="138"/>
      <c r="C134" s="139" t="s">
        <v>140</v>
      </c>
      <c r="D134" s="139" t="s">
        <v>117</v>
      </c>
      <c r="E134" s="140" t="s">
        <v>141</v>
      </c>
      <c r="F134" s="141" t="s">
        <v>142</v>
      </c>
      <c r="G134" s="142" t="s">
        <v>120</v>
      </c>
      <c r="H134" s="143">
        <v>843.2</v>
      </c>
      <c r="I134" s="144">
        <v>4.03</v>
      </c>
      <c r="J134" s="144">
        <f t="shared" si="9"/>
        <v>3398.1</v>
      </c>
      <c r="K134" s="145"/>
      <c r="L134" s="27"/>
      <c r="M134" s="146" t="s">
        <v>1</v>
      </c>
      <c r="N134" s="147" t="s">
        <v>36</v>
      </c>
      <c r="O134" s="148">
        <v>0.249</v>
      </c>
      <c r="P134" s="148">
        <f t="shared" si="0"/>
        <v>209.95680000000002</v>
      </c>
      <c r="Q134" s="148">
        <v>9.7000000000000005E-4</v>
      </c>
      <c r="R134" s="148">
        <f t="shared" si="1"/>
        <v>0.81790400000000008</v>
      </c>
      <c r="S134" s="148">
        <v>0</v>
      </c>
      <c r="T134" s="149">
        <f t="shared" si="2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121</v>
      </c>
      <c r="AT134" s="150" t="s">
        <v>117</v>
      </c>
      <c r="AU134" s="150" t="s">
        <v>79</v>
      </c>
      <c r="AY134" s="14" t="s">
        <v>115</v>
      </c>
      <c r="BE134" s="151">
        <f t="shared" si="3"/>
        <v>0</v>
      </c>
      <c r="BF134" s="151">
        <f t="shared" si="4"/>
        <v>3398.1</v>
      </c>
      <c r="BG134" s="151">
        <f t="shared" si="5"/>
        <v>0</v>
      </c>
      <c r="BH134" s="151">
        <f t="shared" si="6"/>
        <v>0</v>
      </c>
      <c r="BI134" s="151">
        <f t="shared" si="7"/>
        <v>0</v>
      </c>
      <c r="BJ134" s="14" t="s">
        <v>79</v>
      </c>
      <c r="BK134" s="151">
        <f t="shared" si="8"/>
        <v>3398.1</v>
      </c>
      <c r="BL134" s="14" t="s">
        <v>121</v>
      </c>
      <c r="BM134" s="150" t="s">
        <v>143</v>
      </c>
    </row>
    <row r="135" spans="1:65" s="2" customFormat="1" ht="24" customHeight="1" x14ac:dyDescent="0.2">
      <c r="A135" s="26"/>
      <c r="B135" s="138"/>
      <c r="C135" s="139" t="s">
        <v>144</v>
      </c>
      <c r="D135" s="139" t="s">
        <v>117</v>
      </c>
      <c r="E135" s="140" t="s">
        <v>145</v>
      </c>
      <c r="F135" s="141" t="s">
        <v>146</v>
      </c>
      <c r="G135" s="142" t="s">
        <v>120</v>
      </c>
      <c r="H135" s="143">
        <v>843.2</v>
      </c>
      <c r="I135" s="144">
        <v>2.4</v>
      </c>
      <c r="J135" s="144">
        <f t="shared" si="9"/>
        <v>2023.68</v>
      </c>
      <c r="K135" s="145"/>
      <c r="L135" s="27"/>
      <c r="M135" s="146" t="s">
        <v>1</v>
      </c>
      <c r="N135" s="147" t="s">
        <v>36</v>
      </c>
      <c r="O135" s="148">
        <v>0.188</v>
      </c>
      <c r="P135" s="148">
        <f t="shared" si="0"/>
        <v>158.52160000000001</v>
      </c>
      <c r="Q135" s="148">
        <v>0</v>
      </c>
      <c r="R135" s="148">
        <f t="shared" si="1"/>
        <v>0</v>
      </c>
      <c r="S135" s="148">
        <v>0</v>
      </c>
      <c r="T135" s="149">
        <f t="shared" si="2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121</v>
      </c>
      <c r="AT135" s="150" t="s">
        <v>117</v>
      </c>
      <c r="AU135" s="150" t="s">
        <v>79</v>
      </c>
      <c r="AY135" s="14" t="s">
        <v>115</v>
      </c>
      <c r="BE135" s="151">
        <f t="shared" si="3"/>
        <v>0</v>
      </c>
      <c r="BF135" s="151">
        <f t="shared" si="4"/>
        <v>2023.68</v>
      </c>
      <c r="BG135" s="151">
        <f t="shared" si="5"/>
        <v>0</v>
      </c>
      <c r="BH135" s="151">
        <f t="shared" si="6"/>
        <v>0</v>
      </c>
      <c r="BI135" s="151">
        <f t="shared" si="7"/>
        <v>0</v>
      </c>
      <c r="BJ135" s="14" t="s">
        <v>79</v>
      </c>
      <c r="BK135" s="151">
        <f t="shared" si="8"/>
        <v>2023.68</v>
      </c>
      <c r="BL135" s="14" t="s">
        <v>121</v>
      </c>
      <c r="BM135" s="150" t="s">
        <v>147</v>
      </c>
    </row>
    <row r="136" spans="1:65" s="2" customFormat="1" ht="16.5" customHeight="1" x14ac:dyDescent="0.2">
      <c r="A136" s="26"/>
      <c r="B136" s="138"/>
      <c r="C136" s="139" t="s">
        <v>148</v>
      </c>
      <c r="D136" s="139" t="s">
        <v>117</v>
      </c>
      <c r="E136" s="140" t="s">
        <v>149</v>
      </c>
      <c r="F136" s="141" t="s">
        <v>150</v>
      </c>
      <c r="G136" s="142" t="s">
        <v>125</v>
      </c>
      <c r="H136" s="143">
        <v>134.46600000000001</v>
      </c>
      <c r="I136" s="144">
        <v>3.68</v>
      </c>
      <c r="J136" s="144">
        <f t="shared" si="9"/>
        <v>494.83</v>
      </c>
      <c r="K136" s="145"/>
      <c r="L136" s="27"/>
      <c r="M136" s="146" t="s">
        <v>1</v>
      </c>
      <c r="N136" s="147" t="s">
        <v>36</v>
      </c>
      <c r="O136" s="148">
        <v>5.9959999999999999E-2</v>
      </c>
      <c r="P136" s="148">
        <f t="shared" si="0"/>
        <v>8.0625813600000011</v>
      </c>
      <c r="Q136" s="148">
        <v>0</v>
      </c>
      <c r="R136" s="148">
        <f t="shared" si="1"/>
        <v>0</v>
      </c>
      <c r="S136" s="148">
        <v>0</v>
      </c>
      <c r="T136" s="149">
        <f t="shared" si="2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121</v>
      </c>
      <c r="AT136" s="150" t="s">
        <v>117</v>
      </c>
      <c r="AU136" s="150" t="s">
        <v>79</v>
      </c>
      <c r="AY136" s="14" t="s">
        <v>115</v>
      </c>
      <c r="BE136" s="151">
        <f t="shared" si="3"/>
        <v>0</v>
      </c>
      <c r="BF136" s="151">
        <f t="shared" si="4"/>
        <v>494.83</v>
      </c>
      <c r="BG136" s="151">
        <f t="shared" si="5"/>
        <v>0</v>
      </c>
      <c r="BH136" s="151">
        <f t="shared" si="6"/>
        <v>0</v>
      </c>
      <c r="BI136" s="151">
        <f t="shared" si="7"/>
        <v>0</v>
      </c>
      <c r="BJ136" s="14" t="s">
        <v>79</v>
      </c>
      <c r="BK136" s="151">
        <f t="shared" si="8"/>
        <v>494.83</v>
      </c>
      <c r="BL136" s="14" t="s">
        <v>121</v>
      </c>
      <c r="BM136" s="150" t="s">
        <v>151</v>
      </c>
    </row>
    <row r="137" spans="1:65" s="2" customFormat="1" ht="24" customHeight="1" x14ac:dyDescent="0.2">
      <c r="A137" s="26"/>
      <c r="B137" s="138"/>
      <c r="C137" s="139" t="s">
        <v>152</v>
      </c>
      <c r="D137" s="139" t="s">
        <v>117</v>
      </c>
      <c r="E137" s="140" t="s">
        <v>153</v>
      </c>
      <c r="F137" s="141" t="s">
        <v>154</v>
      </c>
      <c r="G137" s="142" t="s">
        <v>125</v>
      </c>
      <c r="H137" s="143">
        <v>134.46600000000001</v>
      </c>
      <c r="I137" s="144">
        <v>2.02</v>
      </c>
      <c r="J137" s="144">
        <f t="shared" si="9"/>
        <v>271.62</v>
      </c>
      <c r="K137" s="145"/>
      <c r="L137" s="27"/>
      <c r="M137" s="146" t="s">
        <v>1</v>
      </c>
      <c r="N137" s="147" t="s">
        <v>36</v>
      </c>
      <c r="O137" s="148">
        <v>8.7609999999999993E-2</v>
      </c>
      <c r="P137" s="148">
        <f t="shared" si="0"/>
        <v>11.780566260000001</v>
      </c>
      <c r="Q137" s="148">
        <v>0</v>
      </c>
      <c r="R137" s="148">
        <f t="shared" si="1"/>
        <v>0</v>
      </c>
      <c r="S137" s="148">
        <v>0</v>
      </c>
      <c r="T137" s="149">
        <f t="shared" si="2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121</v>
      </c>
      <c r="AT137" s="150" t="s">
        <v>117</v>
      </c>
      <c r="AU137" s="150" t="s">
        <v>79</v>
      </c>
      <c r="AY137" s="14" t="s">
        <v>115</v>
      </c>
      <c r="BE137" s="151">
        <f t="shared" si="3"/>
        <v>0</v>
      </c>
      <c r="BF137" s="151">
        <f t="shared" si="4"/>
        <v>271.62</v>
      </c>
      <c r="BG137" s="151">
        <f t="shared" si="5"/>
        <v>0</v>
      </c>
      <c r="BH137" s="151">
        <f t="shared" si="6"/>
        <v>0</v>
      </c>
      <c r="BI137" s="151">
        <f t="shared" si="7"/>
        <v>0</v>
      </c>
      <c r="BJ137" s="14" t="s">
        <v>79</v>
      </c>
      <c r="BK137" s="151">
        <f t="shared" si="8"/>
        <v>271.62</v>
      </c>
      <c r="BL137" s="14" t="s">
        <v>121</v>
      </c>
      <c r="BM137" s="150" t="s">
        <v>155</v>
      </c>
    </row>
    <row r="138" spans="1:65" s="2" customFormat="1" ht="16.5" customHeight="1" x14ac:dyDescent="0.2">
      <c r="A138" s="26"/>
      <c r="B138" s="138"/>
      <c r="C138" s="139" t="s">
        <v>156</v>
      </c>
      <c r="D138" s="139" t="s">
        <v>117</v>
      </c>
      <c r="E138" s="140" t="s">
        <v>157</v>
      </c>
      <c r="F138" s="141" t="s">
        <v>158</v>
      </c>
      <c r="G138" s="142" t="s">
        <v>125</v>
      </c>
      <c r="H138" s="143">
        <v>134.46600000000001</v>
      </c>
      <c r="I138" s="144">
        <v>0.82</v>
      </c>
      <c r="J138" s="144">
        <f t="shared" si="9"/>
        <v>110.26</v>
      </c>
      <c r="K138" s="145"/>
      <c r="L138" s="27"/>
      <c r="M138" s="146" t="s">
        <v>1</v>
      </c>
      <c r="N138" s="147" t="s">
        <v>36</v>
      </c>
      <c r="O138" s="148">
        <v>9.11E-3</v>
      </c>
      <c r="P138" s="148">
        <f t="shared" si="0"/>
        <v>1.2249852600000002</v>
      </c>
      <c r="Q138" s="148">
        <v>0</v>
      </c>
      <c r="R138" s="148">
        <f t="shared" si="1"/>
        <v>0</v>
      </c>
      <c r="S138" s="148">
        <v>0</v>
      </c>
      <c r="T138" s="149">
        <f t="shared" si="2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121</v>
      </c>
      <c r="AT138" s="150" t="s">
        <v>117</v>
      </c>
      <c r="AU138" s="150" t="s">
        <v>79</v>
      </c>
      <c r="AY138" s="14" t="s">
        <v>115</v>
      </c>
      <c r="BE138" s="151">
        <f t="shared" si="3"/>
        <v>0</v>
      </c>
      <c r="BF138" s="151">
        <f t="shared" si="4"/>
        <v>110.26</v>
      </c>
      <c r="BG138" s="151">
        <f t="shared" si="5"/>
        <v>0</v>
      </c>
      <c r="BH138" s="151">
        <f t="shared" si="6"/>
        <v>0</v>
      </c>
      <c r="BI138" s="151">
        <f t="shared" si="7"/>
        <v>0</v>
      </c>
      <c r="BJ138" s="14" t="s">
        <v>79</v>
      </c>
      <c r="BK138" s="151">
        <f t="shared" si="8"/>
        <v>110.26</v>
      </c>
      <c r="BL138" s="14" t="s">
        <v>121</v>
      </c>
      <c r="BM138" s="150" t="s">
        <v>159</v>
      </c>
    </row>
    <row r="139" spans="1:65" s="2" customFormat="1" ht="24" customHeight="1" x14ac:dyDescent="0.2">
      <c r="A139" s="26"/>
      <c r="B139" s="138"/>
      <c r="C139" s="139" t="s">
        <v>160</v>
      </c>
      <c r="D139" s="139" t="s">
        <v>117</v>
      </c>
      <c r="E139" s="140" t="s">
        <v>161</v>
      </c>
      <c r="F139" s="141" t="s">
        <v>162</v>
      </c>
      <c r="G139" s="142" t="s">
        <v>125</v>
      </c>
      <c r="H139" s="143">
        <v>329.29399999999998</v>
      </c>
      <c r="I139" s="144">
        <v>3.44</v>
      </c>
      <c r="J139" s="144">
        <f t="shared" si="9"/>
        <v>1132.77</v>
      </c>
      <c r="K139" s="145"/>
      <c r="L139" s="27"/>
      <c r="M139" s="146" t="s">
        <v>1</v>
      </c>
      <c r="N139" s="147" t="s">
        <v>36</v>
      </c>
      <c r="O139" s="148">
        <v>0.22928000000000001</v>
      </c>
      <c r="P139" s="148">
        <f t="shared" si="0"/>
        <v>75.500528320000001</v>
      </c>
      <c r="Q139" s="148">
        <v>0</v>
      </c>
      <c r="R139" s="148">
        <f t="shared" si="1"/>
        <v>0</v>
      </c>
      <c r="S139" s="148">
        <v>0</v>
      </c>
      <c r="T139" s="149">
        <f t="shared" si="2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121</v>
      </c>
      <c r="AT139" s="150" t="s">
        <v>117</v>
      </c>
      <c r="AU139" s="150" t="s">
        <v>79</v>
      </c>
      <c r="AY139" s="14" t="s">
        <v>115</v>
      </c>
      <c r="BE139" s="151">
        <f t="shared" si="3"/>
        <v>0</v>
      </c>
      <c r="BF139" s="151">
        <f t="shared" si="4"/>
        <v>1132.77</v>
      </c>
      <c r="BG139" s="151">
        <f t="shared" si="5"/>
        <v>0</v>
      </c>
      <c r="BH139" s="151">
        <f t="shared" si="6"/>
        <v>0</v>
      </c>
      <c r="BI139" s="151">
        <f t="shared" si="7"/>
        <v>0</v>
      </c>
      <c r="BJ139" s="14" t="s">
        <v>79</v>
      </c>
      <c r="BK139" s="151">
        <f t="shared" si="8"/>
        <v>1132.77</v>
      </c>
      <c r="BL139" s="14" t="s">
        <v>121</v>
      </c>
      <c r="BM139" s="150" t="s">
        <v>163</v>
      </c>
    </row>
    <row r="140" spans="1:65" s="2" customFormat="1" ht="24" customHeight="1" x14ac:dyDescent="0.2">
      <c r="A140" s="26"/>
      <c r="B140" s="138"/>
      <c r="C140" s="139" t="s">
        <v>164</v>
      </c>
      <c r="D140" s="139" t="s">
        <v>117</v>
      </c>
      <c r="E140" s="140" t="s">
        <v>165</v>
      </c>
      <c r="F140" s="141" t="s">
        <v>166</v>
      </c>
      <c r="G140" s="142" t="s">
        <v>125</v>
      </c>
      <c r="H140" s="143">
        <v>107.18600000000001</v>
      </c>
      <c r="I140" s="144">
        <v>16.940000000000001</v>
      </c>
      <c r="J140" s="144">
        <f t="shared" si="9"/>
        <v>1815.73</v>
      </c>
      <c r="K140" s="145"/>
      <c r="L140" s="27"/>
      <c r="M140" s="146" t="s">
        <v>1</v>
      </c>
      <c r="N140" s="147" t="s">
        <v>36</v>
      </c>
      <c r="O140" s="148">
        <v>1.5011399999999999</v>
      </c>
      <c r="P140" s="148">
        <f t="shared" si="0"/>
        <v>160.90119204000001</v>
      </c>
      <c r="Q140" s="148">
        <v>0</v>
      </c>
      <c r="R140" s="148">
        <f t="shared" si="1"/>
        <v>0</v>
      </c>
      <c r="S140" s="148">
        <v>0</v>
      </c>
      <c r="T140" s="149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121</v>
      </c>
      <c r="AT140" s="150" t="s">
        <v>117</v>
      </c>
      <c r="AU140" s="150" t="s">
        <v>79</v>
      </c>
      <c r="AY140" s="14" t="s">
        <v>115</v>
      </c>
      <c r="BE140" s="151">
        <f t="shared" si="3"/>
        <v>0</v>
      </c>
      <c r="BF140" s="151">
        <f t="shared" si="4"/>
        <v>1815.73</v>
      </c>
      <c r="BG140" s="151">
        <f t="shared" si="5"/>
        <v>0</v>
      </c>
      <c r="BH140" s="151">
        <f t="shared" si="6"/>
        <v>0</v>
      </c>
      <c r="BI140" s="151">
        <f t="shared" si="7"/>
        <v>0</v>
      </c>
      <c r="BJ140" s="14" t="s">
        <v>79</v>
      </c>
      <c r="BK140" s="151">
        <f t="shared" si="8"/>
        <v>1815.73</v>
      </c>
      <c r="BL140" s="14" t="s">
        <v>121</v>
      </c>
      <c r="BM140" s="150" t="s">
        <v>167</v>
      </c>
    </row>
    <row r="141" spans="1:65" s="2" customFormat="1" ht="16.5" customHeight="1" x14ac:dyDescent="0.2">
      <c r="A141" s="26"/>
      <c r="B141" s="138"/>
      <c r="C141" s="139" t="s">
        <v>168</v>
      </c>
      <c r="D141" s="139" t="s">
        <v>117</v>
      </c>
      <c r="E141" s="140" t="s">
        <v>169</v>
      </c>
      <c r="F141" s="141" t="s">
        <v>170</v>
      </c>
      <c r="G141" s="142" t="s">
        <v>125</v>
      </c>
      <c r="H141" s="143">
        <v>107.18600000000001</v>
      </c>
      <c r="I141" s="144">
        <v>7.14</v>
      </c>
      <c r="J141" s="144">
        <f t="shared" si="9"/>
        <v>765.31</v>
      </c>
      <c r="K141" s="145"/>
      <c r="L141" s="27"/>
      <c r="M141" s="146" t="s">
        <v>1</v>
      </c>
      <c r="N141" s="147" t="s">
        <v>36</v>
      </c>
      <c r="O141" s="148">
        <v>0.88941999999999999</v>
      </c>
      <c r="P141" s="148">
        <f t="shared" si="0"/>
        <v>95.333372120000007</v>
      </c>
      <c r="Q141" s="148">
        <v>0</v>
      </c>
      <c r="R141" s="148">
        <f t="shared" si="1"/>
        <v>0</v>
      </c>
      <c r="S141" s="148">
        <v>0</v>
      </c>
      <c r="T141" s="149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121</v>
      </c>
      <c r="AT141" s="150" t="s">
        <v>117</v>
      </c>
      <c r="AU141" s="150" t="s">
        <v>79</v>
      </c>
      <c r="AY141" s="14" t="s">
        <v>115</v>
      </c>
      <c r="BE141" s="151">
        <f t="shared" si="3"/>
        <v>0</v>
      </c>
      <c r="BF141" s="151">
        <f t="shared" si="4"/>
        <v>765.31</v>
      </c>
      <c r="BG141" s="151">
        <f t="shared" si="5"/>
        <v>0</v>
      </c>
      <c r="BH141" s="151">
        <f t="shared" si="6"/>
        <v>0</v>
      </c>
      <c r="BI141" s="151">
        <f t="shared" si="7"/>
        <v>0</v>
      </c>
      <c r="BJ141" s="14" t="s">
        <v>79</v>
      </c>
      <c r="BK141" s="151">
        <f t="shared" si="8"/>
        <v>765.31</v>
      </c>
      <c r="BL141" s="14" t="s">
        <v>121</v>
      </c>
      <c r="BM141" s="150" t="s">
        <v>171</v>
      </c>
    </row>
    <row r="142" spans="1:65" s="2" customFormat="1" ht="16.5" customHeight="1" x14ac:dyDescent="0.2">
      <c r="A142" s="26"/>
      <c r="B142" s="138"/>
      <c r="C142" s="152" t="s">
        <v>172</v>
      </c>
      <c r="D142" s="152" t="s">
        <v>173</v>
      </c>
      <c r="E142" s="153" t="s">
        <v>174</v>
      </c>
      <c r="F142" s="154" t="s">
        <v>175</v>
      </c>
      <c r="G142" s="155" t="s">
        <v>176</v>
      </c>
      <c r="H142" s="156">
        <v>179.001</v>
      </c>
      <c r="I142" s="157">
        <v>14.27</v>
      </c>
      <c r="J142" s="157">
        <f t="shared" si="9"/>
        <v>2554.34</v>
      </c>
      <c r="K142" s="158"/>
      <c r="L142" s="159"/>
      <c r="M142" s="160" t="s">
        <v>1</v>
      </c>
      <c r="N142" s="161" t="s">
        <v>36</v>
      </c>
      <c r="O142" s="148">
        <v>0</v>
      </c>
      <c r="P142" s="148">
        <f t="shared" si="0"/>
        <v>0</v>
      </c>
      <c r="Q142" s="148">
        <v>1</v>
      </c>
      <c r="R142" s="148">
        <f t="shared" si="1"/>
        <v>179.001</v>
      </c>
      <c r="S142" s="148">
        <v>0</v>
      </c>
      <c r="T142" s="149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144</v>
      </c>
      <c r="AT142" s="150" t="s">
        <v>173</v>
      </c>
      <c r="AU142" s="150" t="s">
        <v>79</v>
      </c>
      <c r="AY142" s="14" t="s">
        <v>115</v>
      </c>
      <c r="BE142" s="151">
        <f t="shared" si="3"/>
        <v>0</v>
      </c>
      <c r="BF142" s="151">
        <f t="shared" si="4"/>
        <v>2554.34</v>
      </c>
      <c r="BG142" s="151">
        <f t="shared" si="5"/>
        <v>0</v>
      </c>
      <c r="BH142" s="151">
        <f t="shared" si="6"/>
        <v>0</v>
      </c>
      <c r="BI142" s="151">
        <f t="shared" si="7"/>
        <v>0</v>
      </c>
      <c r="BJ142" s="14" t="s">
        <v>79</v>
      </c>
      <c r="BK142" s="151">
        <f t="shared" si="8"/>
        <v>2554.34</v>
      </c>
      <c r="BL142" s="14" t="s">
        <v>121</v>
      </c>
      <c r="BM142" s="150" t="s">
        <v>177</v>
      </c>
    </row>
    <row r="143" spans="1:65" s="12" customFormat="1" ht="22.9" customHeight="1" x14ac:dyDescent="0.2">
      <c r="B143" s="126"/>
      <c r="D143" s="127" t="s">
        <v>69</v>
      </c>
      <c r="E143" s="136" t="s">
        <v>121</v>
      </c>
      <c r="F143" s="136" t="s">
        <v>178</v>
      </c>
      <c r="J143" s="137">
        <f>BK143</f>
        <v>1086.8399999999999</v>
      </c>
      <c r="L143" s="126"/>
      <c r="M143" s="130"/>
      <c r="N143" s="131"/>
      <c r="O143" s="131"/>
      <c r="P143" s="132">
        <f>P144</f>
        <v>33.979422399999997</v>
      </c>
      <c r="Q143" s="131"/>
      <c r="R143" s="132">
        <f>R144</f>
        <v>51.580205600000006</v>
      </c>
      <c r="S143" s="131"/>
      <c r="T143" s="133">
        <f>T144</f>
        <v>0</v>
      </c>
      <c r="AR143" s="127" t="s">
        <v>75</v>
      </c>
      <c r="AT143" s="134" t="s">
        <v>69</v>
      </c>
      <c r="AU143" s="134" t="s">
        <v>75</v>
      </c>
      <c r="AY143" s="127" t="s">
        <v>115</v>
      </c>
      <c r="BK143" s="135">
        <f>BK144</f>
        <v>1086.8399999999999</v>
      </c>
    </row>
    <row r="144" spans="1:65" s="2" customFormat="1" ht="24" customHeight="1" x14ac:dyDescent="0.2">
      <c r="A144" s="26"/>
      <c r="B144" s="138"/>
      <c r="C144" s="139" t="s">
        <v>179</v>
      </c>
      <c r="D144" s="139" t="s">
        <v>117</v>
      </c>
      <c r="E144" s="140" t="s">
        <v>180</v>
      </c>
      <c r="F144" s="141" t="s">
        <v>181</v>
      </c>
      <c r="G144" s="142" t="s">
        <v>125</v>
      </c>
      <c r="H144" s="143">
        <v>27.28</v>
      </c>
      <c r="I144" s="144">
        <v>39.840000000000003</v>
      </c>
      <c r="J144" s="144">
        <f>ROUND(I144*H144,2)</f>
        <v>1086.8399999999999</v>
      </c>
      <c r="K144" s="145"/>
      <c r="L144" s="27"/>
      <c r="M144" s="146" t="s">
        <v>1</v>
      </c>
      <c r="N144" s="147" t="s">
        <v>36</v>
      </c>
      <c r="O144" s="148">
        <v>1.2455799999999999</v>
      </c>
      <c r="P144" s="148">
        <f>O144*H144</f>
        <v>33.979422399999997</v>
      </c>
      <c r="Q144" s="148">
        <v>1.8907700000000001</v>
      </c>
      <c r="R144" s="148">
        <f>Q144*H144</f>
        <v>51.580205600000006</v>
      </c>
      <c r="S144" s="148">
        <v>0</v>
      </c>
      <c r="T144" s="149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121</v>
      </c>
      <c r="AT144" s="150" t="s">
        <v>117</v>
      </c>
      <c r="AU144" s="150" t="s">
        <v>79</v>
      </c>
      <c r="AY144" s="14" t="s">
        <v>115</v>
      </c>
      <c r="BE144" s="151">
        <f>IF(N144="základná",J144,0)</f>
        <v>0</v>
      </c>
      <c r="BF144" s="151">
        <f>IF(N144="znížená",J144,0)</f>
        <v>1086.8399999999999</v>
      </c>
      <c r="BG144" s="151">
        <f>IF(N144="zákl. prenesená",J144,0)</f>
        <v>0</v>
      </c>
      <c r="BH144" s="151">
        <f>IF(N144="zníž. prenesená",J144,0)</f>
        <v>0</v>
      </c>
      <c r="BI144" s="151">
        <f>IF(N144="nulová",J144,0)</f>
        <v>0</v>
      </c>
      <c r="BJ144" s="14" t="s">
        <v>79</v>
      </c>
      <c r="BK144" s="151">
        <f>ROUND(I144*H144,2)</f>
        <v>1086.8399999999999</v>
      </c>
      <c r="BL144" s="14" t="s">
        <v>121</v>
      </c>
      <c r="BM144" s="150" t="s">
        <v>182</v>
      </c>
    </row>
    <row r="145" spans="1:65" s="12" customFormat="1" ht="22.9" customHeight="1" x14ac:dyDescent="0.2">
      <c r="B145" s="126"/>
      <c r="D145" s="127" t="s">
        <v>69</v>
      </c>
      <c r="E145" s="136" t="s">
        <v>83</v>
      </c>
      <c r="F145" s="136" t="s">
        <v>183</v>
      </c>
      <c r="J145" s="137">
        <f>BK145</f>
        <v>1422.85</v>
      </c>
      <c r="L145" s="126"/>
      <c r="M145" s="130"/>
      <c r="N145" s="131"/>
      <c r="O145" s="131"/>
      <c r="P145" s="132">
        <f>SUM(P146:P148)</f>
        <v>10.502800000000001</v>
      </c>
      <c r="Q145" s="131"/>
      <c r="R145" s="132">
        <f>SUM(R146:R148)</f>
        <v>36.114114987939999</v>
      </c>
      <c r="S145" s="131"/>
      <c r="T145" s="133">
        <f>SUM(T146:T148)</f>
        <v>0</v>
      </c>
      <c r="AR145" s="127" t="s">
        <v>75</v>
      </c>
      <c r="AT145" s="134" t="s">
        <v>69</v>
      </c>
      <c r="AU145" s="134" t="s">
        <v>75</v>
      </c>
      <c r="AY145" s="127" t="s">
        <v>115</v>
      </c>
      <c r="BK145" s="135">
        <f>SUM(BK146:BK148)</f>
        <v>1422.85</v>
      </c>
    </row>
    <row r="146" spans="1:65" s="2" customFormat="1" ht="24" customHeight="1" x14ac:dyDescent="0.2">
      <c r="A146" s="26"/>
      <c r="B146" s="138"/>
      <c r="C146" s="139" t="s">
        <v>184</v>
      </c>
      <c r="D146" s="139" t="s">
        <v>117</v>
      </c>
      <c r="E146" s="140" t="s">
        <v>185</v>
      </c>
      <c r="F146" s="141" t="s">
        <v>186</v>
      </c>
      <c r="G146" s="142" t="s">
        <v>120</v>
      </c>
      <c r="H146" s="143">
        <v>55</v>
      </c>
      <c r="I146" s="144">
        <v>7.1</v>
      </c>
      <c r="J146" s="144">
        <f>ROUND(I146*H146,2)</f>
        <v>390.5</v>
      </c>
      <c r="K146" s="145"/>
      <c r="L146" s="27"/>
      <c r="M146" s="146" t="s">
        <v>1</v>
      </c>
      <c r="N146" s="147" t="s">
        <v>36</v>
      </c>
      <c r="O146" s="148">
        <v>2.7539999999999999E-2</v>
      </c>
      <c r="P146" s="148">
        <f>O146*H146</f>
        <v>1.5146999999999999</v>
      </c>
      <c r="Q146" s="148">
        <v>0.37080000000000002</v>
      </c>
      <c r="R146" s="148">
        <f>Q146*H146</f>
        <v>20.394000000000002</v>
      </c>
      <c r="S146" s="148">
        <v>0</v>
      </c>
      <c r="T146" s="149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121</v>
      </c>
      <c r="AT146" s="150" t="s">
        <v>117</v>
      </c>
      <c r="AU146" s="150" t="s">
        <v>79</v>
      </c>
      <c r="AY146" s="14" t="s">
        <v>115</v>
      </c>
      <c r="BE146" s="151">
        <f>IF(N146="základná",J146,0)</f>
        <v>0</v>
      </c>
      <c r="BF146" s="151">
        <f>IF(N146="znížená",J146,0)</f>
        <v>390.5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4" t="s">
        <v>79</v>
      </c>
      <c r="BK146" s="151">
        <f>ROUND(I146*H146,2)</f>
        <v>390.5</v>
      </c>
      <c r="BL146" s="14" t="s">
        <v>121</v>
      </c>
      <c r="BM146" s="150" t="s">
        <v>187</v>
      </c>
    </row>
    <row r="147" spans="1:65" s="2" customFormat="1" ht="16.5" customHeight="1" x14ac:dyDescent="0.2">
      <c r="A147" s="26"/>
      <c r="B147" s="138"/>
      <c r="C147" s="139" t="s">
        <v>188</v>
      </c>
      <c r="D147" s="139" t="s">
        <v>117</v>
      </c>
      <c r="E147" s="140" t="s">
        <v>189</v>
      </c>
      <c r="F147" s="141" t="s">
        <v>190</v>
      </c>
      <c r="G147" s="142" t="s">
        <v>120</v>
      </c>
      <c r="H147" s="143">
        <v>55</v>
      </c>
      <c r="I147" s="144">
        <v>9.16</v>
      </c>
      <c r="J147" s="144">
        <f>ROUND(I147*H147,2)</f>
        <v>503.8</v>
      </c>
      <c r="K147" s="145"/>
      <c r="L147" s="27"/>
      <c r="M147" s="146" t="s">
        <v>1</v>
      </c>
      <c r="N147" s="147" t="s">
        <v>36</v>
      </c>
      <c r="O147" s="148">
        <v>0.13081000000000001</v>
      </c>
      <c r="P147" s="148">
        <f>O147*H147</f>
        <v>7.1945500000000004</v>
      </c>
      <c r="Q147" s="148">
        <v>0.18687553384</v>
      </c>
      <c r="R147" s="148">
        <f>Q147*H147</f>
        <v>10.2781543612</v>
      </c>
      <c r="S147" s="148">
        <v>0</v>
      </c>
      <c r="T147" s="149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121</v>
      </c>
      <c r="AT147" s="150" t="s">
        <v>117</v>
      </c>
      <c r="AU147" s="150" t="s">
        <v>79</v>
      </c>
      <c r="AY147" s="14" t="s">
        <v>115</v>
      </c>
      <c r="BE147" s="151">
        <f>IF(N147="základná",J147,0)</f>
        <v>0</v>
      </c>
      <c r="BF147" s="151">
        <f>IF(N147="znížená",J147,0)</f>
        <v>503.8</v>
      </c>
      <c r="BG147" s="151">
        <f>IF(N147="zákl. prenesená",J147,0)</f>
        <v>0</v>
      </c>
      <c r="BH147" s="151">
        <f>IF(N147="zníž. prenesená",J147,0)</f>
        <v>0</v>
      </c>
      <c r="BI147" s="151">
        <f>IF(N147="nulová",J147,0)</f>
        <v>0</v>
      </c>
      <c r="BJ147" s="14" t="s">
        <v>79</v>
      </c>
      <c r="BK147" s="151">
        <f>ROUND(I147*H147,2)</f>
        <v>503.8</v>
      </c>
      <c r="BL147" s="14" t="s">
        <v>121</v>
      </c>
      <c r="BM147" s="150" t="s">
        <v>191</v>
      </c>
    </row>
    <row r="148" spans="1:65" s="2" customFormat="1" ht="24" customHeight="1" x14ac:dyDescent="0.2">
      <c r="A148" s="26"/>
      <c r="B148" s="138"/>
      <c r="C148" s="139" t="s">
        <v>192</v>
      </c>
      <c r="D148" s="139" t="s">
        <v>117</v>
      </c>
      <c r="E148" s="140" t="s">
        <v>193</v>
      </c>
      <c r="F148" s="141" t="s">
        <v>194</v>
      </c>
      <c r="G148" s="142" t="s">
        <v>120</v>
      </c>
      <c r="H148" s="143">
        <v>55</v>
      </c>
      <c r="I148" s="144">
        <v>9.61</v>
      </c>
      <c r="J148" s="144">
        <f>ROUND(I148*H148,2)</f>
        <v>528.54999999999995</v>
      </c>
      <c r="K148" s="145"/>
      <c r="L148" s="27"/>
      <c r="M148" s="146" t="s">
        <v>1</v>
      </c>
      <c r="N148" s="147" t="s">
        <v>36</v>
      </c>
      <c r="O148" s="148">
        <v>3.261E-2</v>
      </c>
      <c r="P148" s="148">
        <f>O148*H148</f>
        <v>1.79355</v>
      </c>
      <c r="Q148" s="148">
        <v>9.8944738668000007E-2</v>
      </c>
      <c r="R148" s="148">
        <f>Q148*H148</f>
        <v>5.4419606267400003</v>
      </c>
      <c r="S148" s="148">
        <v>0</v>
      </c>
      <c r="T148" s="149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121</v>
      </c>
      <c r="AT148" s="150" t="s">
        <v>117</v>
      </c>
      <c r="AU148" s="150" t="s">
        <v>79</v>
      </c>
      <c r="AY148" s="14" t="s">
        <v>115</v>
      </c>
      <c r="BE148" s="151">
        <f>IF(N148="základná",J148,0)</f>
        <v>0</v>
      </c>
      <c r="BF148" s="151">
        <f>IF(N148="znížená",J148,0)</f>
        <v>528.54999999999995</v>
      </c>
      <c r="BG148" s="151">
        <f>IF(N148="zákl. prenesená",J148,0)</f>
        <v>0</v>
      </c>
      <c r="BH148" s="151">
        <f>IF(N148="zníž. prenesená",J148,0)</f>
        <v>0</v>
      </c>
      <c r="BI148" s="151">
        <f>IF(N148="nulová",J148,0)</f>
        <v>0</v>
      </c>
      <c r="BJ148" s="14" t="s">
        <v>79</v>
      </c>
      <c r="BK148" s="151">
        <f>ROUND(I148*H148,2)</f>
        <v>528.54999999999995</v>
      </c>
      <c r="BL148" s="14" t="s">
        <v>121</v>
      </c>
      <c r="BM148" s="150" t="s">
        <v>195</v>
      </c>
    </row>
    <row r="149" spans="1:65" s="12" customFormat="1" ht="22.9" customHeight="1" x14ac:dyDescent="0.2">
      <c r="B149" s="126"/>
      <c r="D149" s="127" t="s">
        <v>69</v>
      </c>
      <c r="E149" s="136" t="s">
        <v>144</v>
      </c>
      <c r="F149" s="136" t="s">
        <v>196</v>
      </c>
      <c r="J149" s="137">
        <f>BK149</f>
        <v>34039.920000000013</v>
      </c>
      <c r="L149" s="126"/>
      <c r="M149" s="130"/>
      <c r="N149" s="131"/>
      <c r="O149" s="131"/>
      <c r="P149" s="132">
        <f>SUM(P150:P184)</f>
        <v>706.44497800000011</v>
      </c>
      <c r="Q149" s="131"/>
      <c r="R149" s="132">
        <f>SUM(R150:R184)</f>
        <v>6.6008878979999999</v>
      </c>
      <c r="S149" s="131"/>
      <c r="T149" s="133">
        <f>SUM(T150:T184)</f>
        <v>0</v>
      </c>
      <c r="AR149" s="127" t="s">
        <v>75</v>
      </c>
      <c r="AT149" s="134" t="s">
        <v>69</v>
      </c>
      <c r="AU149" s="134" t="s">
        <v>75</v>
      </c>
      <c r="AY149" s="127" t="s">
        <v>115</v>
      </c>
      <c r="BK149" s="135">
        <f>SUM(BK150:BK184)</f>
        <v>34039.920000000013</v>
      </c>
    </row>
    <row r="150" spans="1:65" s="2" customFormat="1" ht="24" customHeight="1" x14ac:dyDescent="0.2">
      <c r="A150" s="26"/>
      <c r="B150" s="138"/>
      <c r="C150" s="139" t="s">
        <v>7</v>
      </c>
      <c r="D150" s="139" t="s">
        <v>117</v>
      </c>
      <c r="E150" s="140" t="s">
        <v>197</v>
      </c>
      <c r="F150" s="141" t="s">
        <v>198</v>
      </c>
      <c r="G150" s="142" t="s">
        <v>199</v>
      </c>
      <c r="H150" s="143">
        <v>3</v>
      </c>
      <c r="I150" s="144">
        <v>23.25</v>
      </c>
      <c r="J150" s="144">
        <f t="shared" ref="J150:J184" si="10">ROUND(I150*H150,2)</f>
        <v>69.75</v>
      </c>
      <c r="K150" s="145"/>
      <c r="L150" s="27"/>
      <c r="M150" s="146" t="s">
        <v>1</v>
      </c>
      <c r="N150" s="147" t="s">
        <v>36</v>
      </c>
      <c r="O150" s="148">
        <v>0.71838000000000002</v>
      </c>
      <c r="P150" s="148">
        <f t="shared" ref="P150:P184" si="11">O150*H150</f>
        <v>2.1551400000000003</v>
      </c>
      <c r="Q150" s="148">
        <v>8.2386000000000004E-4</v>
      </c>
      <c r="R150" s="148">
        <f t="shared" ref="R150:R184" si="12">Q150*H150</f>
        <v>2.4715800000000001E-3</v>
      </c>
      <c r="S150" s="148">
        <v>0</v>
      </c>
      <c r="T150" s="149">
        <f t="shared" ref="T150:T184" si="1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121</v>
      </c>
      <c r="AT150" s="150" t="s">
        <v>117</v>
      </c>
      <c r="AU150" s="150" t="s">
        <v>79</v>
      </c>
      <c r="AY150" s="14" t="s">
        <v>115</v>
      </c>
      <c r="BE150" s="151">
        <f t="shared" ref="BE150:BE184" si="14">IF(N150="základná",J150,0)</f>
        <v>0</v>
      </c>
      <c r="BF150" s="151">
        <f t="shared" ref="BF150:BF184" si="15">IF(N150="znížená",J150,0)</f>
        <v>69.75</v>
      </c>
      <c r="BG150" s="151">
        <f t="shared" ref="BG150:BG184" si="16">IF(N150="zákl. prenesená",J150,0)</f>
        <v>0</v>
      </c>
      <c r="BH150" s="151">
        <f t="shared" ref="BH150:BH184" si="17">IF(N150="zníž. prenesená",J150,0)</f>
        <v>0</v>
      </c>
      <c r="BI150" s="151">
        <f t="shared" ref="BI150:BI184" si="18">IF(N150="nulová",J150,0)</f>
        <v>0</v>
      </c>
      <c r="BJ150" s="14" t="s">
        <v>79</v>
      </c>
      <c r="BK150" s="151">
        <f t="shared" ref="BK150:BK184" si="19">ROUND(I150*H150,2)</f>
        <v>69.75</v>
      </c>
      <c r="BL150" s="14" t="s">
        <v>121</v>
      </c>
      <c r="BM150" s="150" t="s">
        <v>200</v>
      </c>
    </row>
    <row r="151" spans="1:65" s="2" customFormat="1" ht="16.5" customHeight="1" x14ac:dyDescent="0.2">
      <c r="A151" s="26"/>
      <c r="B151" s="138"/>
      <c r="C151" s="152" t="s">
        <v>201</v>
      </c>
      <c r="D151" s="152" t="s">
        <v>173</v>
      </c>
      <c r="E151" s="153" t="s">
        <v>202</v>
      </c>
      <c r="F151" s="154" t="s">
        <v>203</v>
      </c>
      <c r="G151" s="155" t="s">
        <v>199</v>
      </c>
      <c r="H151" s="156">
        <v>3</v>
      </c>
      <c r="I151" s="157">
        <v>59.55</v>
      </c>
      <c r="J151" s="157">
        <f t="shared" si="10"/>
        <v>178.65</v>
      </c>
      <c r="K151" s="158"/>
      <c r="L151" s="159"/>
      <c r="M151" s="160" t="s">
        <v>1</v>
      </c>
      <c r="N151" s="161" t="s">
        <v>36</v>
      </c>
      <c r="O151" s="148">
        <v>0</v>
      </c>
      <c r="P151" s="148">
        <f t="shared" si="11"/>
        <v>0</v>
      </c>
      <c r="Q151" s="148">
        <v>2.5000000000000001E-2</v>
      </c>
      <c r="R151" s="148">
        <f t="shared" si="12"/>
        <v>7.5000000000000011E-2</v>
      </c>
      <c r="S151" s="148">
        <v>0</v>
      </c>
      <c r="T151" s="149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144</v>
      </c>
      <c r="AT151" s="150" t="s">
        <v>173</v>
      </c>
      <c r="AU151" s="150" t="s">
        <v>79</v>
      </c>
      <c r="AY151" s="14" t="s">
        <v>115</v>
      </c>
      <c r="BE151" s="151">
        <f t="shared" si="14"/>
        <v>0</v>
      </c>
      <c r="BF151" s="151">
        <f t="shared" si="15"/>
        <v>178.65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4" t="s">
        <v>79</v>
      </c>
      <c r="BK151" s="151">
        <f t="shared" si="19"/>
        <v>178.65</v>
      </c>
      <c r="BL151" s="14" t="s">
        <v>121</v>
      </c>
      <c r="BM151" s="150" t="s">
        <v>204</v>
      </c>
    </row>
    <row r="152" spans="1:65" s="2" customFormat="1" ht="24" customHeight="1" x14ac:dyDescent="0.2">
      <c r="A152" s="26"/>
      <c r="B152" s="138"/>
      <c r="C152" s="139" t="s">
        <v>205</v>
      </c>
      <c r="D152" s="139" t="s">
        <v>117</v>
      </c>
      <c r="E152" s="140" t="s">
        <v>206</v>
      </c>
      <c r="F152" s="141" t="s">
        <v>207</v>
      </c>
      <c r="G152" s="142" t="s">
        <v>199</v>
      </c>
      <c r="H152" s="143">
        <v>7</v>
      </c>
      <c r="I152" s="144">
        <v>21.63</v>
      </c>
      <c r="J152" s="144">
        <f t="shared" si="10"/>
        <v>151.41</v>
      </c>
      <c r="K152" s="145"/>
      <c r="L152" s="27"/>
      <c r="M152" s="146" t="s">
        <v>1</v>
      </c>
      <c r="N152" s="147" t="s">
        <v>36</v>
      </c>
      <c r="O152" s="148">
        <v>1.5049999999999999</v>
      </c>
      <c r="P152" s="148">
        <f t="shared" si="11"/>
        <v>10.535</v>
      </c>
      <c r="Q152" s="148">
        <v>0</v>
      </c>
      <c r="R152" s="148">
        <f t="shared" si="12"/>
        <v>0</v>
      </c>
      <c r="S152" s="148">
        <v>0</v>
      </c>
      <c r="T152" s="149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121</v>
      </c>
      <c r="AT152" s="150" t="s">
        <v>117</v>
      </c>
      <c r="AU152" s="150" t="s">
        <v>79</v>
      </c>
      <c r="AY152" s="14" t="s">
        <v>115</v>
      </c>
      <c r="BE152" s="151">
        <f t="shared" si="14"/>
        <v>0</v>
      </c>
      <c r="BF152" s="151">
        <f t="shared" si="15"/>
        <v>151.41</v>
      </c>
      <c r="BG152" s="151">
        <f t="shared" si="16"/>
        <v>0</v>
      </c>
      <c r="BH152" s="151">
        <f t="shared" si="17"/>
        <v>0</v>
      </c>
      <c r="BI152" s="151">
        <f t="shared" si="18"/>
        <v>0</v>
      </c>
      <c r="BJ152" s="14" t="s">
        <v>79</v>
      </c>
      <c r="BK152" s="151">
        <f t="shared" si="19"/>
        <v>151.41</v>
      </c>
      <c r="BL152" s="14" t="s">
        <v>121</v>
      </c>
      <c r="BM152" s="150" t="s">
        <v>208</v>
      </c>
    </row>
    <row r="153" spans="1:65" s="2" customFormat="1" ht="16.5" customHeight="1" x14ac:dyDescent="0.2">
      <c r="A153" s="26"/>
      <c r="B153" s="138"/>
      <c r="C153" s="152" t="s">
        <v>209</v>
      </c>
      <c r="D153" s="152" t="s">
        <v>173</v>
      </c>
      <c r="E153" s="153" t="s">
        <v>210</v>
      </c>
      <c r="F153" s="154" t="s">
        <v>211</v>
      </c>
      <c r="G153" s="155" t="s">
        <v>199</v>
      </c>
      <c r="H153" s="156">
        <v>4</v>
      </c>
      <c r="I153" s="157">
        <v>87.09</v>
      </c>
      <c r="J153" s="157">
        <f t="shared" si="10"/>
        <v>348.36</v>
      </c>
      <c r="K153" s="158"/>
      <c r="L153" s="159"/>
      <c r="M153" s="160" t="s">
        <v>1</v>
      </c>
      <c r="N153" s="161" t="s">
        <v>36</v>
      </c>
      <c r="O153" s="148">
        <v>0</v>
      </c>
      <c r="P153" s="148">
        <f t="shared" si="11"/>
        <v>0</v>
      </c>
      <c r="Q153" s="148">
        <v>1.7000000000000001E-2</v>
      </c>
      <c r="R153" s="148">
        <f t="shared" si="12"/>
        <v>6.8000000000000005E-2</v>
      </c>
      <c r="S153" s="148">
        <v>0</v>
      </c>
      <c r="T153" s="149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144</v>
      </c>
      <c r="AT153" s="150" t="s">
        <v>173</v>
      </c>
      <c r="AU153" s="150" t="s">
        <v>79</v>
      </c>
      <c r="AY153" s="14" t="s">
        <v>115</v>
      </c>
      <c r="BE153" s="151">
        <f t="shared" si="14"/>
        <v>0</v>
      </c>
      <c r="BF153" s="151">
        <f t="shared" si="15"/>
        <v>348.36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4" t="s">
        <v>79</v>
      </c>
      <c r="BK153" s="151">
        <f t="shared" si="19"/>
        <v>348.36</v>
      </c>
      <c r="BL153" s="14" t="s">
        <v>121</v>
      </c>
      <c r="BM153" s="150" t="s">
        <v>212</v>
      </c>
    </row>
    <row r="154" spans="1:65" s="2" customFormat="1" ht="16.5" customHeight="1" x14ac:dyDescent="0.2">
      <c r="A154" s="26"/>
      <c r="B154" s="138"/>
      <c r="C154" s="152" t="s">
        <v>213</v>
      </c>
      <c r="D154" s="152" t="s">
        <v>173</v>
      </c>
      <c r="E154" s="153" t="s">
        <v>214</v>
      </c>
      <c r="F154" s="154" t="s">
        <v>215</v>
      </c>
      <c r="G154" s="155" t="s">
        <v>199</v>
      </c>
      <c r="H154" s="156">
        <v>1</v>
      </c>
      <c r="I154" s="157">
        <v>721.22</v>
      </c>
      <c r="J154" s="157">
        <f t="shared" si="10"/>
        <v>721.22</v>
      </c>
      <c r="K154" s="158"/>
      <c r="L154" s="159"/>
      <c r="M154" s="160" t="s">
        <v>1</v>
      </c>
      <c r="N154" s="161" t="s">
        <v>36</v>
      </c>
      <c r="O154" s="148">
        <v>0</v>
      </c>
      <c r="P154" s="148">
        <f t="shared" si="11"/>
        <v>0</v>
      </c>
      <c r="Q154" s="148">
        <v>0</v>
      </c>
      <c r="R154" s="148">
        <f t="shared" si="12"/>
        <v>0</v>
      </c>
      <c r="S154" s="148">
        <v>0</v>
      </c>
      <c r="T154" s="149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144</v>
      </c>
      <c r="AT154" s="150" t="s">
        <v>173</v>
      </c>
      <c r="AU154" s="150" t="s">
        <v>79</v>
      </c>
      <c r="AY154" s="14" t="s">
        <v>115</v>
      </c>
      <c r="BE154" s="151">
        <f t="shared" si="14"/>
        <v>0</v>
      </c>
      <c r="BF154" s="151">
        <f t="shared" si="15"/>
        <v>721.22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4" t="s">
        <v>79</v>
      </c>
      <c r="BK154" s="151">
        <f t="shared" si="19"/>
        <v>721.22</v>
      </c>
      <c r="BL154" s="14" t="s">
        <v>121</v>
      </c>
      <c r="BM154" s="150" t="s">
        <v>216</v>
      </c>
    </row>
    <row r="155" spans="1:65" s="2" customFormat="1" ht="16.5" customHeight="1" x14ac:dyDescent="0.2">
      <c r="A155" s="26"/>
      <c r="B155" s="138"/>
      <c r="C155" s="152" t="s">
        <v>217</v>
      </c>
      <c r="D155" s="152" t="s">
        <v>173</v>
      </c>
      <c r="E155" s="153" t="s">
        <v>218</v>
      </c>
      <c r="F155" s="154" t="s">
        <v>219</v>
      </c>
      <c r="G155" s="155" t="s">
        <v>199</v>
      </c>
      <c r="H155" s="156">
        <v>1</v>
      </c>
      <c r="I155" s="157">
        <v>772.48</v>
      </c>
      <c r="J155" s="157">
        <f t="shared" si="10"/>
        <v>772.48</v>
      </c>
      <c r="K155" s="158"/>
      <c r="L155" s="159"/>
      <c r="M155" s="160" t="s">
        <v>1</v>
      </c>
      <c r="N155" s="161" t="s">
        <v>36</v>
      </c>
      <c r="O155" s="148">
        <v>0</v>
      </c>
      <c r="P155" s="148">
        <f t="shared" si="11"/>
        <v>0</v>
      </c>
      <c r="Q155" s="148">
        <v>0</v>
      </c>
      <c r="R155" s="148">
        <f t="shared" si="12"/>
        <v>0</v>
      </c>
      <c r="S155" s="148">
        <v>0</v>
      </c>
      <c r="T155" s="149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144</v>
      </c>
      <c r="AT155" s="150" t="s">
        <v>173</v>
      </c>
      <c r="AU155" s="150" t="s">
        <v>79</v>
      </c>
      <c r="AY155" s="14" t="s">
        <v>115</v>
      </c>
      <c r="BE155" s="151">
        <f t="shared" si="14"/>
        <v>0</v>
      </c>
      <c r="BF155" s="151">
        <f t="shared" si="15"/>
        <v>772.48</v>
      </c>
      <c r="BG155" s="151">
        <f t="shared" si="16"/>
        <v>0</v>
      </c>
      <c r="BH155" s="151">
        <f t="shared" si="17"/>
        <v>0</v>
      </c>
      <c r="BI155" s="151">
        <f t="shared" si="18"/>
        <v>0</v>
      </c>
      <c r="BJ155" s="14" t="s">
        <v>79</v>
      </c>
      <c r="BK155" s="151">
        <f t="shared" si="19"/>
        <v>772.48</v>
      </c>
      <c r="BL155" s="14" t="s">
        <v>121</v>
      </c>
      <c r="BM155" s="150" t="s">
        <v>220</v>
      </c>
    </row>
    <row r="156" spans="1:65" s="2" customFormat="1" ht="16.5" customHeight="1" x14ac:dyDescent="0.2">
      <c r="A156" s="26"/>
      <c r="B156" s="138"/>
      <c r="C156" s="152" t="s">
        <v>221</v>
      </c>
      <c r="D156" s="152" t="s">
        <v>173</v>
      </c>
      <c r="E156" s="153" t="s">
        <v>222</v>
      </c>
      <c r="F156" s="154" t="s">
        <v>223</v>
      </c>
      <c r="G156" s="155" t="s">
        <v>199</v>
      </c>
      <c r="H156" s="156">
        <v>7</v>
      </c>
      <c r="I156" s="157">
        <v>2307.92</v>
      </c>
      <c r="J156" s="157">
        <f t="shared" si="10"/>
        <v>16155.44</v>
      </c>
      <c r="K156" s="158"/>
      <c r="L156" s="159"/>
      <c r="M156" s="160" t="s">
        <v>1</v>
      </c>
      <c r="N156" s="161" t="s">
        <v>36</v>
      </c>
      <c r="O156" s="148">
        <v>0</v>
      </c>
      <c r="P156" s="148">
        <f t="shared" si="11"/>
        <v>0</v>
      </c>
      <c r="Q156" s="148">
        <v>0</v>
      </c>
      <c r="R156" s="148">
        <f t="shared" si="12"/>
        <v>0</v>
      </c>
      <c r="S156" s="148">
        <v>0</v>
      </c>
      <c r="T156" s="149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144</v>
      </c>
      <c r="AT156" s="150" t="s">
        <v>173</v>
      </c>
      <c r="AU156" s="150" t="s">
        <v>79</v>
      </c>
      <c r="AY156" s="14" t="s">
        <v>115</v>
      </c>
      <c r="BE156" s="151">
        <f t="shared" si="14"/>
        <v>0</v>
      </c>
      <c r="BF156" s="151">
        <f t="shared" si="15"/>
        <v>16155.44</v>
      </c>
      <c r="BG156" s="151">
        <f t="shared" si="16"/>
        <v>0</v>
      </c>
      <c r="BH156" s="151">
        <f t="shared" si="17"/>
        <v>0</v>
      </c>
      <c r="BI156" s="151">
        <f t="shared" si="18"/>
        <v>0</v>
      </c>
      <c r="BJ156" s="14" t="s">
        <v>79</v>
      </c>
      <c r="BK156" s="151">
        <f t="shared" si="19"/>
        <v>16155.44</v>
      </c>
      <c r="BL156" s="14" t="s">
        <v>121</v>
      </c>
      <c r="BM156" s="150" t="s">
        <v>224</v>
      </c>
    </row>
    <row r="157" spans="1:65" s="2" customFormat="1" ht="24" customHeight="1" x14ac:dyDescent="0.2">
      <c r="A157" s="26"/>
      <c r="B157" s="138"/>
      <c r="C157" s="139" t="s">
        <v>225</v>
      </c>
      <c r="D157" s="139" t="s">
        <v>117</v>
      </c>
      <c r="E157" s="140" t="s">
        <v>226</v>
      </c>
      <c r="F157" s="141" t="s">
        <v>227</v>
      </c>
      <c r="G157" s="142" t="s">
        <v>228</v>
      </c>
      <c r="H157" s="143">
        <v>248</v>
      </c>
      <c r="I157" s="144">
        <v>1.22</v>
      </c>
      <c r="J157" s="144">
        <f t="shared" si="10"/>
        <v>302.56</v>
      </c>
      <c r="K157" s="145"/>
      <c r="L157" s="27"/>
      <c r="M157" s="146" t="s">
        <v>1</v>
      </c>
      <c r="N157" s="147" t="s">
        <v>36</v>
      </c>
      <c r="O157" s="148">
        <v>0.10162</v>
      </c>
      <c r="P157" s="148">
        <f t="shared" si="11"/>
        <v>25.20176</v>
      </c>
      <c r="Q157" s="148">
        <v>6.0340000000000002E-5</v>
      </c>
      <c r="R157" s="148">
        <f t="shared" si="12"/>
        <v>1.496432E-2</v>
      </c>
      <c r="S157" s="148">
        <v>0</v>
      </c>
      <c r="T157" s="14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121</v>
      </c>
      <c r="AT157" s="150" t="s">
        <v>117</v>
      </c>
      <c r="AU157" s="150" t="s">
        <v>79</v>
      </c>
      <c r="AY157" s="14" t="s">
        <v>115</v>
      </c>
      <c r="BE157" s="151">
        <f t="shared" si="14"/>
        <v>0</v>
      </c>
      <c r="BF157" s="151">
        <f t="shared" si="15"/>
        <v>302.56</v>
      </c>
      <c r="BG157" s="151">
        <f t="shared" si="16"/>
        <v>0</v>
      </c>
      <c r="BH157" s="151">
        <f t="shared" si="17"/>
        <v>0</v>
      </c>
      <c r="BI157" s="151">
        <f t="shared" si="18"/>
        <v>0</v>
      </c>
      <c r="BJ157" s="14" t="s">
        <v>79</v>
      </c>
      <c r="BK157" s="151">
        <f t="shared" si="19"/>
        <v>302.56</v>
      </c>
      <c r="BL157" s="14" t="s">
        <v>121</v>
      </c>
      <c r="BM157" s="150" t="s">
        <v>229</v>
      </c>
    </row>
    <row r="158" spans="1:65" s="2" customFormat="1" ht="16.5" customHeight="1" x14ac:dyDescent="0.2">
      <c r="A158" s="26"/>
      <c r="B158" s="138"/>
      <c r="C158" s="152" t="s">
        <v>230</v>
      </c>
      <c r="D158" s="152" t="s">
        <v>173</v>
      </c>
      <c r="E158" s="153" t="s">
        <v>231</v>
      </c>
      <c r="F158" s="154" t="s">
        <v>232</v>
      </c>
      <c r="G158" s="155" t="s">
        <v>199</v>
      </c>
      <c r="H158" s="156">
        <v>41.33</v>
      </c>
      <c r="I158" s="157">
        <v>37.46</v>
      </c>
      <c r="J158" s="157">
        <f t="shared" si="10"/>
        <v>1548.22</v>
      </c>
      <c r="K158" s="158"/>
      <c r="L158" s="159"/>
      <c r="M158" s="160" t="s">
        <v>1</v>
      </c>
      <c r="N158" s="161" t="s">
        <v>36</v>
      </c>
      <c r="O158" s="148">
        <v>0</v>
      </c>
      <c r="P158" s="148">
        <f t="shared" si="11"/>
        <v>0</v>
      </c>
      <c r="Q158" s="148">
        <v>1.3270000000000001E-2</v>
      </c>
      <c r="R158" s="148">
        <f t="shared" si="12"/>
        <v>0.54844910000000002</v>
      </c>
      <c r="S158" s="148">
        <v>0</v>
      </c>
      <c r="T158" s="149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144</v>
      </c>
      <c r="AT158" s="150" t="s">
        <v>173</v>
      </c>
      <c r="AU158" s="150" t="s">
        <v>79</v>
      </c>
      <c r="AY158" s="14" t="s">
        <v>115</v>
      </c>
      <c r="BE158" s="151">
        <f t="shared" si="14"/>
        <v>0</v>
      </c>
      <c r="BF158" s="151">
        <f t="shared" si="15"/>
        <v>1548.22</v>
      </c>
      <c r="BG158" s="151">
        <f t="shared" si="16"/>
        <v>0</v>
      </c>
      <c r="BH158" s="151">
        <f t="shared" si="17"/>
        <v>0</v>
      </c>
      <c r="BI158" s="151">
        <f t="shared" si="18"/>
        <v>0</v>
      </c>
      <c r="BJ158" s="14" t="s">
        <v>79</v>
      </c>
      <c r="BK158" s="151">
        <f t="shared" si="19"/>
        <v>1548.22</v>
      </c>
      <c r="BL158" s="14" t="s">
        <v>121</v>
      </c>
      <c r="BM158" s="150" t="s">
        <v>233</v>
      </c>
    </row>
    <row r="159" spans="1:65" s="2" customFormat="1" ht="24" x14ac:dyDescent="0.2">
      <c r="A159" s="26"/>
      <c r="B159" s="138"/>
      <c r="C159" s="152" t="s">
        <v>234</v>
      </c>
      <c r="D159" s="152" t="s">
        <v>173</v>
      </c>
      <c r="E159" s="153" t="s">
        <v>235</v>
      </c>
      <c r="F159" s="154" t="s">
        <v>236</v>
      </c>
      <c r="G159" s="155" t="s">
        <v>199</v>
      </c>
      <c r="H159" s="156">
        <v>1</v>
      </c>
      <c r="I159" s="157">
        <v>10.4</v>
      </c>
      <c r="J159" s="157">
        <f t="shared" si="10"/>
        <v>10.4</v>
      </c>
      <c r="K159" s="158"/>
      <c r="L159" s="159"/>
      <c r="M159" s="160" t="s">
        <v>1</v>
      </c>
      <c r="N159" s="161" t="s">
        <v>36</v>
      </c>
      <c r="O159" s="148">
        <v>0</v>
      </c>
      <c r="P159" s="148">
        <f t="shared" si="11"/>
        <v>0</v>
      </c>
      <c r="Q159" s="148">
        <v>1.92E-3</v>
      </c>
      <c r="R159" s="148">
        <f t="shared" si="12"/>
        <v>1.92E-3</v>
      </c>
      <c r="S159" s="148">
        <v>0</v>
      </c>
      <c r="T159" s="149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144</v>
      </c>
      <c r="AT159" s="150" t="s">
        <v>173</v>
      </c>
      <c r="AU159" s="150" t="s">
        <v>79</v>
      </c>
      <c r="AY159" s="14" t="s">
        <v>115</v>
      </c>
      <c r="BE159" s="151">
        <f t="shared" si="14"/>
        <v>0</v>
      </c>
      <c r="BF159" s="151">
        <f t="shared" si="15"/>
        <v>10.4</v>
      </c>
      <c r="BG159" s="151">
        <f t="shared" si="16"/>
        <v>0</v>
      </c>
      <c r="BH159" s="151">
        <f t="shared" si="17"/>
        <v>0</v>
      </c>
      <c r="BI159" s="151">
        <f t="shared" si="18"/>
        <v>0</v>
      </c>
      <c r="BJ159" s="14" t="s">
        <v>79</v>
      </c>
      <c r="BK159" s="151">
        <f t="shared" si="19"/>
        <v>10.4</v>
      </c>
      <c r="BL159" s="14" t="s">
        <v>121</v>
      </c>
      <c r="BM159" s="150" t="s">
        <v>237</v>
      </c>
    </row>
    <row r="160" spans="1:65" s="2" customFormat="1" ht="24" x14ac:dyDescent="0.2">
      <c r="A160" s="26"/>
      <c r="B160" s="138"/>
      <c r="C160" s="152" t="s">
        <v>238</v>
      </c>
      <c r="D160" s="152" t="s">
        <v>173</v>
      </c>
      <c r="E160" s="153" t="s">
        <v>239</v>
      </c>
      <c r="F160" s="154" t="s">
        <v>240</v>
      </c>
      <c r="G160" s="155" t="s">
        <v>199</v>
      </c>
      <c r="H160" s="156">
        <v>1</v>
      </c>
      <c r="I160" s="157">
        <v>12.29</v>
      </c>
      <c r="J160" s="157">
        <f t="shared" si="10"/>
        <v>12.29</v>
      </c>
      <c r="K160" s="158"/>
      <c r="L160" s="159"/>
      <c r="M160" s="160" t="s">
        <v>1</v>
      </c>
      <c r="N160" s="161" t="s">
        <v>36</v>
      </c>
      <c r="O160" s="148">
        <v>0</v>
      </c>
      <c r="P160" s="148">
        <f t="shared" si="11"/>
        <v>0</v>
      </c>
      <c r="Q160" s="148">
        <v>2.2799999999999999E-3</v>
      </c>
      <c r="R160" s="148">
        <f t="shared" si="12"/>
        <v>2.2799999999999999E-3</v>
      </c>
      <c r="S160" s="148">
        <v>0</v>
      </c>
      <c r="T160" s="149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144</v>
      </c>
      <c r="AT160" s="150" t="s">
        <v>173</v>
      </c>
      <c r="AU160" s="150" t="s">
        <v>79</v>
      </c>
      <c r="AY160" s="14" t="s">
        <v>115</v>
      </c>
      <c r="BE160" s="151">
        <f t="shared" si="14"/>
        <v>0</v>
      </c>
      <c r="BF160" s="151">
        <f t="shared" si="15"/>
        <v>12.29</v>
      </c>
      <c r="BG160" s="151">
        <f t="shared" si="16"/>
        <v>0</v>
      </c>
      <c r="BH160" s="151">
        <f t="shared" si="17"/>
        <v>0</v>
      </c>
      <c r="BI160" s="151">
        <f t="shared" si="18"/>
        <v>0</v>
      </c>
      <c r="BJ160" s="14" t="s">
        <v>79</v>
      </c>
      <c r="BK160" s="151">
        <f t="shared" si="19"/>
        <v>12.29</v>
      </c>
      <c r="BL160" s="14" t="s">
        <v>121</v>
      </c>
      <c r="BM160" s="150" t="s">
        <v>241</v>
      </c>
    </row>
    <row r="161" spans="1:65" s="2" customFormat="1" ht="16.5" customHeight="1" x14ac:dyDescent="0.2">
      <c r="A161" s="26"/>
      <c r="B161" s="138"/>
      <c r="C161" s="152" t="s">
        <v>242</v>
      </c>
      <c r="D161" s="152" t="s">
        <v>173</v>
      </c>
      <c r="E161" s="153" t="s">
        <v>243</v>
      </c>
      <c r="F161" s="154" t="s">
        <v>244</v>
      </c>
      <c r="G161" s="155" t="s">
        <v>199</v>
      </c>
      <c r="H161" s="156">
        <v>2</v>
      </c>
      <c r="I161" s="157">
        <v>37.520000000000003</v>
      </c>
      <c r="J161" s="157">
        <f t="shared" si="10"/>
        <v>75.040000000000006</v>
      </c>
      <c r="K161" s="158"/>
      <c r="L161" s="159"/>
      <c r="M161" s="160" t="s">
        <v>1</v>
      </c>
      <c r="N161" s="161" t="s">
        <v>36</v>
      </c>
      <c r="O161" s="148">
        <v>0</v>
      </c>
      <c r="P161" s="148">
        <f t="shared" si="11"/>
        <v>0</v>
      </c>
      <c r="Q161" s="148">
        <v>5.9899999999999997E-3</v>
      </c>
      <c r="R161" s="148">
        <f t="shared" si="12"/>
        <v>1.1979999999999999E-2</v>
      </c>
      <c r="S161" s="148">
        <v>0</v>
      </c>
      <c r="T161" s="149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144</v>
      </c>
      <c r="AT161" s="150" t="s">
        <v>173</v>
      </c>
      <c r="AU161" s="150" t="s">
        <v>79</v>
      </c>
      <c r="AY161" s="14" t="s">
        <v>115</v>
      </c>
      <c r="BE161" s="151">
        <f t="shared" si="14"/>
        <v>0</v>
      </c>
      <c r="BF161" s="151">
        <f t="shared" si="15"/>
        <v>75.040000000000006</v>
      </c>
      <c r="BG161" s="151">
        <f t="shared" si="16"/>
        <v>0</v>
      </c>
      <c r="BH161" s="151">
        <f t="shared" si="17"/>
        <v>0</v>
      </c>
      <c r="BI161" s="151">
        <f t="shared" si="18"/>
        <v>0</v>
      </c>
      <c r="BJ161" s="14" t="s">
        <v>79</v>
      </c>
      <c r="BK161" s="151">
        <f t="shared" si="19"/>
        <v>75.040000000000006</v>
      </c>
      <c r="BL161" s="14" t="s">
        <v>121</v>
      </c>
      <c r="BM161" s="150" t="s">
        <v>245</v>
      </c>
    </row>
    <row r="162" spans="1:65" s="2" customFormat="1" ht="16.5" customHeight="1" x14ac:dyDescent="0.2">
      <c r="A162" s="26"/>
      <c r="B162" s="138"/>
      <c r="C162" s="152" t="s">
        <v>246</v>
      </c>
      <c r="D162" s="152" t="s">
        <v>173</v>
      </c>
      <c r="E162" s="153" t="s">
        <v>247</v>
      </c>
      <c r="F162" s="154" t="s">
        <v>248</v>
      </c>
      <c r="G162" s="155" t="s">
        <v>199</v>
      </c>
      <c r="H162" s="156">
        <v>1</v>
      </c>
      <c r="I162" s="157">
        <v>39.340000000000003</v>
      </c>
      <c r="J162" s="157">
        <f t="shared" si="10"/>
        <v>39.340000000000003</v>
      </c>
      <c r="K162" s="158"/>
      <c r="L162" s="159"/>
      <c r="M162" s="160" t="s">
        <v>1</v>
      </c>
      <c r="N162" s="161" t="s">
        <v>36</v>
      </c>
      <c r="O162" s="148">
        <v>0</v>
      </c>
      <c r="P162" s="148">
        <f t="shared" si="11"/>
        <v>0</v>
      </c>
      <c r="Q162" s="148">
        <v>6.45E-3</v>
      </c>
      <c r="R162" s="148">
        <f t="shared" si="12"/>
        <v>6.45E-3</v>
      </c>
      <c r="S162" s="148">
        <v>0</v>
      </c>
      <c r="T162" s="149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144</v>
      </c>
      <c r="AT162" s="150" t="s">
        <v>173</v>
      </c>
      <c r="AU162" s="150" t="s">
        <v>79</v>
      </c>
      <c r="AY162" s="14" t="s">
        <v>115</v>
      </c>
      <c r="BE162" s="151">
        <f t="shared" si="14"/>
        <v>0</v>
      </c>
      <c r="BF162" s="151">
        <f t="shared" si="15"/>
        <v>39.340000000000003</v>
      </c>
      <c r="BG162" s="151">
        <f t="shared" si="16"/>
        <v>0</v>
      </c>
      <c r="BH162" s="151">
        <f t="shared" si="17"/>
        <v>0</v>
      </c>
      <c r="BI162" s="151">
        <f t="shared" si="18"/>
        <v>0</v>
      </c>
      <c r="BJ162" s="14" t="s">
        <v>79</v>
      </c>
      <c r="BK162" s="151">
        <f t="shared" si="19"/>
        <v>39.340000000000003</v>
      </c>
      <c r="BL162" s="14" t="s">
        <v>121</v>
      </c>
      <c r="BM162" s="150" t="s">
        <v>249</v>
      </c>
    </row>
    <row r="163" spans="1:65" s="2" customFormat="1" ht="16.5" customHeight="1" x14ac:dyDescent="0.2">
      <c r="A163" s="26"/>
      <c r="B163" s="138"/>
      <c r="C163" s="152" t="s">
        <v>250</v>
      </c>
      <c r="D163" s="152" t="s">
        <v>173</v>
      </c>
      <c r="E163" s="153" t="s">
        <v>251</v>
      </c>
      <c r="F163" s="154" t="s">
        <v>252</v>
      </c>
      <c r="G163" s="155" t="s">
        <v>199</v>
      </c>
      <c r="H163" s="156">
        <v>1</v>
      </c>
      <c r="I163" s="157">
        <v>16.940000000000001</v>
      </c>
      <c r="J163" s="157">
        <f t="shared" si="10"/>
        <v>16.940000000000001</v>
      </c>
      <c r="K163" s="158"/>
      <c r="L163" s="159"/>
      <c r="M163" s="160" t="s">
        <v>1</v>
      </c>
      <c r="N163" s="161" t="s">
        <v>36</v>
      </c>
      <c r="O163" s="148">
        <v>0</v>
      </c>
      <c r="P163" s="148">
        <f t="shared" si="11"/>
        <v>0</v>
      </c>
      <c r="Q163" s="148">
        <v>3.46E-3</v>
      </c>
      <c r="R163" s="148">
        <f t="shared" si="12"/>
        <v>3.46E-3</v>
      </c>
      <c r="S163" s="148">
        <v>0</v>
      </c>
      <c r="T163" s="149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144</v>
      </c>
      <c r="AT163" s="150" t="s">
        <v>173</v>
      </c>
      <c r="AU163" s="150" t="s">
        <v>79</v>
      </c>
      <c r="AY163" s="14" t="s">
        <v>115</v>
      </c>
      <c r="BE163" s="151">
        <f t="shared" si="14"/>
        <v>0</v>
      </c>
      <c r="BF163" s="151">
        <f t="shared" si="15"/>
        <v>16.940000000000001</v>
      </c>
      <c r="BG163" s="151">
        <f t="shared" si="16"/>
        <v>0</v>
      </c>
      <c r="BH163" s="151">
        <f t="shared" si="17"/>
        <v>0</v>
      </c>
      <c r="BI163" s="151">
        <f t="shared" si="18"/>
        <v>0</v>
      </c>
      <c r="BJ163" s="14" t="s">
        <v>79</v>
      </c>
      <c r="BK163" s="151">
        <f t="shared" si="19"/>
        <v>16.940000000000001</v>
      </c>
      <c r="BL163" s="14" t="s">
        <v>121</v>
      </c>
      <c r="BM163" s="150" t="s">
        <v>253</v>
      </c>
    </row>
    <row r="164" spans="1:65" s="2" customFormat="1" ht="16.5" customHeight="1" x14ac:dyDescent="0.2">
      <c r="A164" s="26"/>
      <c r="B164" s="138"/>
      <c r="C164" s="152" t="s">
        <v>254</v>
      </c>
      <c r="D164" s="152" t="s">
        <v>173</v>
      </c>
      <c r="E164" s="153" t="s">
        <v>255</v>
      </c>
      <c r="F164" s="154" t="s">
        <v>256</v>
      </c>
      <c r="G164" s="155" t="s">
        <v>199</v>
      </c>
      <c r="H164" s="156">
        <v>1</v>
      </c>
      <c r="I164" s="157">
        <v>21.77</v>
      </c>
      <c r="J164" s="157">
        <f t="shared" si="10"/>
        <v>21.77</v>
      </c>
      <c r="K164" s="158"/>
      <c r="L164" s="159"/>
      <c r="M164" s="160" t="s">
        <v>1</v>
      </c>
      <c r="N164" s="161" t="s">
        <v>36</v>
      </c>
      <c r="O164" s="148">
        <v>0</v>
      </c>
      <c r="P164" s="148">
        <f t="shared" si="11"/>
        <v>0</v>
      </c>
      <c r="Q164" s="148">
        <v>4.15E-3</v>
      </c>
      <c r="R164" s="148">
        <f t="shared" si="12"/>
        <v>4.15E-3</v>
      </c>
      <c r="S164" s="148">
        <v>0</v>
      </c>
      <c r="T164" s="149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144</v>
      </c>
      <c r="AT164" s="150" t="s">
        <v>173</v>
      </c>
      <c r="AU164" s="150" t="s">
        <v>79</v>
      </c>
      <c r="AY164" s="14" t="s">
        <v>115</v>
      </c>
      <c r="BE164" s="151">
        <f t="shared" si="14"/>
        <v>0</v>
      </c>
      <c r="BF164" s="151">
        <f t="shared" si="15"/>
        <v>21.77</v>
      </c>
      <c r="BG164" s="151">
        <f t="shared" si="16"/>
        <v>0</v>
      </c>
      <c r="BH164" s="151">
        <f t="shared" si="17"/>
        <v>0</v>
      </c>
      <c r="BI164" s="151">
        <f t="shared" si="18"/>
        <v>0</v>
      </c>
      <c r="BJ164" s="14" t="s">
        <v>79</v>
      </c>
      <c r="BK164" s="151">
        <f t="shared" si="19"/>
        <v>21.77</v>
      </c>
      <c r="BL164" s="14" t="s">
        <v>121</v>
      </c>
      <c r="BM164" s="150" t="s">
        <v>257</v>
      </c>
    </row>
    <row r="165" spans="1:65" s="2" customFormat="1" ht="24" customHeight="1" x14ac:dyDescent="0.2">
      <c r="A165" s="26"/>
      <c r="B165" s="138"/>
      <c r="C165" s="139" t="s">
        <v>258</v>
      </c>
      <c r="D165" s="139" t="s">
        <v>117</v>
      </c>
      <c r="E165" s="140" t="s">
        <v>259</v>
      </c>
      <c r="F165" s="141" t="s">
        <v>260</v>
      </c>
      <c r="G165" s="142" t="s">
        <v>199</v>
      </c>
      <c r="H165" s="143">
        <v>3</v>
      </c>
      <c r="I165" s="144">
        <v>25.4</v>
      </c>
      <c r="J165" s="144">
        <f t="shared" si="10"/>
        <v>76.2</v>
      </c>
      <c r="K165" s="145"/>
      <c r="L165" s="27"/>
      <c r="M165" s="146" t="s">
        <v>1</v>
      </c>
      <c r="N165" s="147" t="s">
        <v>36</v>
      </c>
      <c r="O165" s="148">
        <v>1.46994</v>
      </c>
      <c r="P165" s="148">
        <f t="shared" si="11"/>
        <v>4.4098199999999999</v>
      </c>
      <c r="Q165" s="148">
        <v>8.2386000000000004E-4</v>
      </c>
      <c r="R165" s="148">
        <f t="shared" si="12"/>
        <v>2.4715800000000001E-3</v>
      </c>
      <c r="S165" s="148">
        <v>0</v>
      </c>
      <c r="T165" s="149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121</v>
      </c>
      <c r="AT165" s="150" t="s">
        <v>117</v>
      </c>
      <c r="AU165" s="150" t="s">
        <v>79</v>
      </c>
      <c r="AY165" s="14" t="s">
        <v>115</v>
      </c>
      <c r="BE165" s="151">
        <f t="shared" si="14"/>
        <v>0</v>
      </c>
      <c r="BF165" s="151">
        <f t="shared" si="15"/>
        <v>76.2</v>
      </c>
      <c r="BG165" s="151">
        <f t="shared" si="16"/>
        <v>0</v>
      </c>
      <c r="BH165" s="151">
        <f t="shared" si="17"/>
        <v>0</v>
      </c>
      <c r="BI165" s="151">
        <f t="shared" si="18"/>
        <v>0</v>
      </c>
      <c r="BJ165" s="14" t="s">
        <v>79</v>
      </c>
      <c r="BK165" s="151">
        <f t="shared" si="19"/>
        <v>76.2</v>
      </c>
      <c r="BL165" s="14" t="s">
        <v>121</v>
      </c>
      <c r="BM165" s="150" t="s">
        <v>261</v>
      </c>
    </row>
    <row r="166" spans="1:65" s="2" customFormat="1" ht="16.5" customHeight="1" x14ac:dyDescent="0.2">
      <c r="A166" s="26"/>
      <c r="B166" s="138"/>
      <c r="C166" s="152" t="s">
        <v>262</v>
      </c>
      <c r="D166" s="152" t="s">
        <v>173</v>
      </c>
      <c r="E166" s="153" t="s">
        <v>263</v>
      </c>
      <c r="F166" s="154" t="s">
        <v>264</v>
      </c>
      <c r="G166" s="155" t="s">
        <v>199</v>
      </c>
      <c r="H166" s="156">
        <v>3</v>
      </c>
      <c r="I166" s="157">
        <v>234.37</v>
      </c>
      <c r="J166" s="157">
        <f t="shared" si="10"/>
        <v>703.11</v>
      </c>
      <c r="K166" s="158"/>
      <c r="L166" s="159"/>
      <c r="M166" s="160" t="s">
        <v>1</v>
      </c>
      <c r="N166" s="161" t="s">
        <v>36</v>
      </c>
      <c r="O166" s="148">
        <v>0</v>
      </c>
      <c r="P166" s="148">
        <f t="shared" si="11"/>
        <v>0</v>
      </c>
      <c r="Q166" s="148">
        <v>1.2800000000000001E-2</v>
      </c>
      <c r="R166" s="148">
        <f t="shared" si="12"/>
        <v>3.8400000000000004E-2</v>
      </c>
      <c r="S166" s="148">
        <v>0</v>
      </c>
      <c r="T166" s="149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144</v>
      </c>
      <c r="AT166" s="150" t="s">
        <v>173</v>
      </c>
      <c r="AU166" s="150" t="s">
        <v>79</v>
      </c>
      <c r="AY166" s="14" t="s">
        <v>115</v>
      </c>
      <c r="BE166" s="151">
        <f t="shared" si="14"/>
        <v>0</v>
      </c>
      <c r="BF166" s="151">
        <f t="shared" si="15"/>
        <v>703.11</v>
      </c>
      <c r="BG166" s="151">
        <f t="shared" si="16"/>
        <v>0</v>
      </c>
      <c r="BH166" s="151">
        <f t="shared" si="17"/>
        <v>0</v>
      </c>
      <c r="BI166" s="151">
        <f t="shared" si="18"/>
        <v>0</v>
      </c>
      <c r="BJ166" s="14" t="s">
        <v>79</v>
      </c>
      <c r="BK166" s="151">
        <f t="shared" si="19"/>
        <v>703.11</v>
      </c>
      <c r="BL166" s="14" t="s">
        <v>121</v>
      </c>
      <c r="BM166" s="150" t="s">
        <v>265</v>
      </c>
    </row>
    <row r="167" spans="1:65" s="2" customFormat="1" ht="16.5" customHeight="1" x14ac:dyDescent="0.2">
      <c r="A167" s="26"/>
      <c r="B167" s="138"/>
      <c r="C167" s="152" t="s">
        <v>266</v>
      </c>
      <c r="D167" s="152" t="s">
        <v>173</v>
      </c>
      <c r="E167" s="153" t="s">
        <v>267</v>
      </c>
      <c r="F167" s="154" t="s">
        <v>268</v>
      </c>
      <c r="G167" s="155" t="s">
        <v>199</v>
      </c>
      <c r="H167" s="156">
        <v>3</v>
      </c>
      <c r="I167" s="157">
        <v>27.41</v>
      </c>
      <c r="J167" s="157">
        <f t="shared" si="10"/>
        <v>82.23</v>
      </c>
      <c r="K167" s="158"/>
      <c r="L167" s="159"/>
      <c r="M167" s="160" t="s">
        <v>1</v>
      </c>
      <c r="N167" s="161" t="s">
        <v>36</v>
      </c>
      <c r="O167" s="148">
        <v>0</v>
      </c>
      <c r="P167" s="148">
        <f t="shared" si="11"/>
        <v>0</v>
      </c>
      <c r="Q167" s="148">
        <v>8.0000000000000002E-3</v>
      </c>
      <c r="R167" s="148">
        <f t="shared" si="12"/>
        <v>2.4E-2</v>
      </c>
      <c r="S167" s="148">
        <v>0</v>
      </c>
      <c r="T167" s="149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144</v>
      </c>
      <c r="AT167" s="150" t="s">
        <v>173</v>
      </c>
      <c r="AU167" s="150" t="s">
        <v>79</v>
      </c>
      <c r="AY167" s="14" t="s">
        <v>115</v>
      </c>
      <c r="BE167" s="151">
        <f t="shared" si="14"/>
        <v>0</v>
      </c>
      <c r="BF167" s="151">
        <f t="shared" si="15"/>
        <v>82.23</v>
      </c>
      <c r="BG167" s="151">
        <f t="shared" si="16"/>
        <v>0</v>
      </c>
      <c r="BH167" s="151">
        <f t="shared" si="17"/>
        <v>0</v>
      </c>
      <c r="BI167" s="151">
        <f t="shared" si="18"/>
        <v>0</v>
      </c>
      <c r="BJ167" s="14" t="s">
        <v>79</v>
      </c>
      <c r="BK167" s="151">
        <f t="shared" si="19"/>
        <v>82.23</v>
      </c>
      <c r="BL167" s="14" t="s">
        <v>121</v>
      </c>
      <c r="BM167" s="150" t="s">
        <v>269</v>
      </c>
    </row>
    <row r="168" spans="1:65" s="2" customFormat="1" ht="24" customHeight="1" x14ac:dyDescent="0.2">
      <c r="A168" s="26"/>
      <c r="B168" s="138"/>
      <c r="C168" s="139" t="s">
        <v>270</v>
      </c>
      <c r="D168" s="139" t="s">
        <v>117</v>
      </c>
      <c r="E168" s="140" t="s">
        <v>271</v>
      </c>
      <c r="F168" s="141" t="s">
        <v>272</v>
      </c>
      <c r="G168" s="142" t="s">
        <v>199</v>
      </c>
      <c r="H168" s="143">
        <v>3</v>
      </c>
      <c r="I168" s="144">
        <v>11.87</v>
      </c>
      <c r="J168" s="144">
        <f t="shared" si="10"/>
        <v>35.61</v>
      </c>
      <c r="K168" s="145"/>
      <c r="L168" s="27"/>
      <c r="M168" s="146" t="s">
        <v>1</v>
      </c>
      <c r="N168" s="147" t="s">
        <v>36</v>
      </c>
      <c r="O168" s="148">
        <v>0.67007000000000005</v>
      </c>
      <c r="P168" s="148">
        <f t="shared" si="11"/>
        <v>2.0102100000000003</v>
      </c>
      <c r="Q168" s="148">
        <v>3.5523E-4</v>
      </c>
      <c r="R168" s="148">
        <f t="shared" si="12"/>
        <v>1.06569E-3</v>
      </c>
      <c r="S168" s="148">
        <v>0</v>
      </c>
      <c r="T168" s="149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121</v>
      </c>
      <c r="AT168" s="150" t="s">
        <v>117</v>
      </c>
      <c r="AU168" s="150" t="s">
        <v>79</v>
      </c>
      <c r="AY168" s="14" t="s">
        <v>115</v>
      </c>
      <c r="BE168" s="151">
        <f t="shared" si="14"/>
        <v>0</v>
      </c>
      <c r="BF168" s="151">
        <f t="shared" si="15"/>
        <v>35.61</v>
      </c>
      <c r="BG168" s="151">
        <f t="shared" si="16"/>
        <v>0</v>
      </c>
      <c r="BH168" s="151">
        <f t="shared" si="17"/>
        <v>0</v>
      </c>
      <c r="BI168" s="151">
        <f t="shared" si="18"/>
        <v>0</v>
      </c>
      <c r="BJ168" s="14" t="s">
        <v>79</v>
      </c>
      <c r="BK168" s="151">
        <f t="shared" si="19"/>
        <v>35.61</v>
      </c>
      <c r="BL168" s="14" t="s">
        <v>121</v>
      </c>
      <c r="BM168" s="150" t="s">
        <v>273</v>
      </c>
    </row>
    <row r="169" spans="1:65" s="2" customFormat="1" ht="16.5" customHeight="1" x14ac:dyDescent="0.2">
      <c r="A169" s="26"/>
      <c r="B169" s="138"/>
      <c r="C169" s="152" t="s">
        <v>274</v>
      </c>
      <c r="D169" s="152" t="s">
        <v>173</v>
      </c>
      <c r="E169" s="153" t="s">
        <v>275</v>
      </c>
      <c r="F169" s="154" t="s">
        <v>276</v>
      </c>
      <c r="G169" s="155" t="s">
        <v>199</v>
      </c>
      <c r="H169" s="156">
        <v>3</v>
      </c>
      <c r="I169" s="157">
        <v>346.1</v>
      </c>
      <c r="J169" s="157">
        <f t="shared" si="10"/>
        <v>1038.3</v>
      </c>
      <c r="K169" s="158"/>
      <c r="L169" s="159"/>
      <c r="M169" s="160" t="s">
        <v>1</v>
      </c>
      <c r="N169" s="161" t="s">
        <v>36</v>
      </c>
      <c r="O169" s="148">
        <v>0</v>
      </c>
      <c r="P169" s="148">
        <f t="shared" si="11"/>
        <v>0</v>
      </c>
      <c r="Q169" s="148">
        <v>0.04</v>
      </c>
      <c r="R169" s="148">
        <f t="shared" si="12"/>
        <v>0.12</v>
      </c>
      <c r="S169" s="148">
        <v>0</v>
      </c>
      <c r="T169" s="149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144</v>
      </c>
      <c r="AT169" s="150" t="s">
        <v>173</v>
      </c>
      <c r="AU169" s="150" t="s">
        <v>79</v>
      </c>
      <c r="AY169" s="14" t="s">
        <v>115</v>
      </c>
      <c r="BE169" s="151">
        <f t="shared" si="14"/>
        <v>0</v>
      </c>
      <c r="BF169" s="151">
        <f t="shared" si="15"/>
        <v>1038.3</v>
      </c>
      <c r="BG169" s="151">
        <f t="shared" si="16"/>
        <v>0</v>
      </c>
      <c r="BH169" s="151">
        <f t="shared" si="17"/>
        <v>0</v>
      </c>
      <c r="BI169" s="151">
        <f t="shared" si="18"/>
        <v>0</v>
      </c>
      <c r="BJ169" s="14" t="s">
        <v>79</v>
      </c>
      <c r="BK169" s="151">
        <f t="shared" si="19"/>
        <v>1038.3</v>
      </c>
      <c r="BL169" s="14" t="s">
        <v>121</v>
      </c>
      <c r="BM169" s="150" t="s">
        <v>277</v>
      </c>
    </row>
    <row r="170" spans="1:65" s="2" customFormat="1" ht="24" customHeight="1" x14ac:dyDescent="0.2">
      <c r="A170" s="26"/>
      <c r="B170" s="138"/>
      <c r="C170" s="139" t="s">
        <v>278</v>
      </c>
      <c r="D170" s="139" t="s">
        <v>117</v>
      </c>
      <c r="E170" s="140" t="s">
        <v>279</v>
      </c>
      <c r="F170" s="141" t="s">
        <v>280</v>
      </c>
      <c r="G170" s="142" t="s">
        <v>199</v>
      </c>
      <c r="H170" s="143">
        <v>1</v>
      </c>
      <c r="I170" s="144">
        <v>52.99</v>
      </c>
      <c r="J170" s="144">
        <f t="shared" si="10"/>
        <v>52.99</v>
      </c>
      <c r="K170" s="145"/>
      <c r="L170" s="27"/>
      <c r="M170" s="146" t="s">
        <v>1</v>
      </c>
      <c r="N170" s="147" t="s">
        <v>36</v>
      </c>
      <c r="O170" s="148">
        <v>3.3210000000000002</v>
      </c>
      <c r="P170" s="148">
        <f t="shared" si="11"/>
        <v>3.3210000000000002</v>
      </c>
      <c r="Q170" s="148">
        <v>0</v>
      </c>
      <c r="R170" s="148">
        <f t="shared" si="12"/>
        <v>0</v>
      </c>
      <c r="S170" s="148">
        <v>0</v>
      </c>
      <c r="T170" s="149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121</v>
      </c>
      <c r="AT170" s="150" t="s">
        <v>117</v>
      </c>
      <c r="AU170" s="150" t="s">
        <v>79</v>
      </c>
      <c r="AY170" s="14" t="s">
        <v>115</v>
      </c>
      <c r="BE170" s="151">
        <f t="shared" si="14"/>
        <v>0</v>
      </c>
      <c r="BF170" s="151">
        <f t="shared" si="15"/>
        <v>52.99</v>
      </c>
      <c r="BG170" s="151">
        <f t="shared" si="16"/>
        <v>0</v>
      </c>
      <c r="BH170" s="151">
        <f t="shared" si="17"/>
        <v>0</v>
      </c>
      <c r="BI170" s="151">
        <f t="shared" si="18"/>
        <v>0</v>
      </c>
      <c r="BJ170" s="14" t="s">
        <v>79</v>
      </c>
      <c r="BK170" s="151">
        <f t="shared" si="19"/>
        <v>52.99</v>
      </c>
      <c r="BL170" s="14" t="s">
        <v>121</v>
      </c>
      <c r="BM170" s="150" t="s">
        <v>281</v>
      </c>
    </row>
    <row r="171" spans="1:65" s="2" customFormat="1" ht="24" customHeight="1" x14ac:dyDescent="0.2">
      <c r="A171" s="26"/>
      <c r="B171" s="138"/>
      <c r="C171" s="152" t="s">
        <v>282</v>
      </c>
      <c r="D171" s="152" t="s">
        <v>173</v>
      </c>
      <c r="E171" s="153" t="s">
        <v>283</v>
      </c>
      <c r="F171" s="154" t="s">
        <v>284</v>
      </c>
      <c r="G171" s="155" t="s">
        <v>199</v>
      </c>
      <c r="H171" s="156">
        <v>1</v>
      </c>
      <c r="I171" s="157">
        <v>163.87</v>
      </c>
      <c r="J171" s="157">
        <f t="shared" si="10"/>
        <v>163.87</v>
      </c>
      <c r="K171" s="158"/>
      <c r="L171" s="159"/>
      <c r="M171" s="160" t="s">
        <v>1</v>
      </c>
      <c r="N171" s="161" t="s">
        <v>36</v>
      </c>
      <c r="O171" s="148">
        <v>0</v>
      </c>
      <c r="P171" s="148">
        <f t="shared" si="11"/>
        <v>0</v>
      </c>
      <c r="Q171" s="148">
        <v>3.0000000000000001E-3</v>
      </c>
      <c r="R171" s="148">
        <f t="shared" si="12"/>
        <v>3.0000000000000001E-3</v>
      </c>
      <c r="S171" s="148">
        <v>0</v>
      </c>
      <c r="T171" s="149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144</v>
      </c>
      <c r="AT171" s="150" t="s">
        <v>173</v>
      </c>
      <c r="AU171" s="150" t="s">
        <v>79</v>
      </c>
      <c r="AY171" s="14" t="s">
        <v>115</v>
      </c>
      <c r="BE171" s="151">
        <f t="shared" si="14"/>
        <v>0</v>
      </c>
      <c r="BF171" s="151">
        <f t="shared" si="15"/>
        <v>163.87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4" t="s">
        <v>79</v>
      </c>
      <c r="BK171" s="151">
        <f t="shared" si="19"/>
        <v>163.87</v>
      </c>
      <c r="BL171" s="14" t="s">
        <v>121</v>
      </c>
      <c r="BM171" s="150" t="s">
        <v>285</v>
      </c>
    </row>
    <row r="172" spans="1:65" s="2" customFormat="1" ht="24" customHeight="1" x14ac:dyDescent="0.2">
      <c r="A172" s="26"/>
      <c r="B172" s="138"/>
      <c r="C172" s="139" t="s">
        <v>286</v>
      </c>
      <c r="D172" s="139" t="s">
        <v>117</v>
      </c>
      <c r="E172" s="140" t="s">
        <v>287</v>
      </c>
      <c r="F172" s="141" t="s">
        <v>288</v>
      </c>
      <c r="G172" s="142" t="s">
        <v>228</v>
      </c>
      <c r="H172" s="143">
        <v>280</v>
      </c>
      <c r="I172" s="144">
        <v>0.75</v>
      </c>
      <c r="J172" s="144">
        <f t="shared" si="10"/>
        <v>210</v>
      </c>
      <c r="K172" s="145"/>
      <c r="L172" s="27"/>
      <c r="M172" s="146" t="s">
        <v>1</v>
      </c>
      <c r="N172" s="147" t="s">
        <v>36</v>
      </c>
      <c r="O172" s="148">
        <v>4.1250000000000002E-2</v>
      </c>
      <c r="P172" s="148">
        <f t="shared" si="11"/>
        <v>11.55</v>
      </c>
      <c r="Q172" s="148">
        <v>0</v>
      </c>
      <c r="R172" s="148">
        <f t="shared" si="12"/>
        <v>0</v>
      </c>
      <c r="S172" s="148">
        <v>0</v>
      </c>
      <c r="T172" s="149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121</v>
      </c>
      <c r="AT172" s="150" t="s">
        <v>117</v>
      </c>
      <c r="AU172" s="150" t="s">
        <v>79</v>
      </c>
      <c r="AY172" s="14" t="s">
        <v>115</v>
      </c>
      <c r="BE172" s="151">
        <f t="shared" si="14"/>
        <v>0</v>
      </c>
      <c r="BF172" s="151">
        <f t="shared" si="15"/>
        <v>210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4" t="s">
        <v>79</v>
      </c>
      <c r="BK172" s="151">
        <f t="shared" si="19"/>
        <v>210</v>
      </c>
      <c r="BL172" s="14" t="s">
        <v>121</v>
      </c>
      <c r="BM172" s="150" t="s">
        <v>289</v>
      </c>
    </row>
    <row r="173" spans="1:65" s="2" customFormat="1" ht="24" customHeight="1" x14ac:dyDescent="0.2">
      <c r="A173" s="26"/>
      <c r="B173" s="138"/>
      <c r="C173" s="139" t="s">
        <v>290</v>
      </c>
      <c r="D173" s="139" t="s">
        <v>117</v>
      </c>
      <c r="E173" s="140" t="s">
        <v>291</v>
      </c>
      <c r="F173" s="141" t="s">
        <v>292</v>
      </c>
      <c r="G173" s="142" t="s">
        <v>228</v>
      </c>
      <c r="H173" s="143">
        <v>280</v>
      </c>
      <c r="I173" s="144">
        <v>5.15</v>
      </c>
      <c r="J173" s="144">
        <f t="shared" si="10"/>
        <v>1442</v>
      </c>
      <c r="K173" s="145"/>
      <c r="L173" s="27"/>
      <c r="M173" s="146" t="s">
        <v>1</v>
      </c>
      <c r="N173" s="147" t="s">
        <v>36</v>
      </c>
      <c r="O173" s="148">
        <v>0.2753506</v>
      </c>
      <c r="P173" s="148">
        <f t="shared" si="11"/>
        <v>77.098168000000001</v>
      </c>
      <c r="Q173" s="148">
        <v>0</v>
      </c>
      <c r="R173" s="148">
        <f t="shared" si="12"/>
        <v>0</v>
      </c>
      <c r="S173" s="148">
        <v>0</v>
      </c>
      <c r="T173" s="149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0" t="s">
        <v>121</v>
      </c>
      <c r="AT173" s="150" t="s">
        <v>117</v>
      </c>
      <c r="AU173" s="150" t="s">
        <v>79</v>
      </c>
      <c r="AY173" s="14" t="s">
        <v>115</v>
      </c>
      <c r="BE173" s="151">
        <f t="shared" si="14"/>
        <v>0</v>
      </c>
      <c r="BF173" s="151">
        <f t="shared" si="15"/>
        <v>1442</v>
      </c>
      <c r="BG173" s="151">
        <f t="shared" si="16"/>
        <v>0</v>
      </c>
      <c r="BH173" s="151">
        <f t="shared" si="17"/>
        <v>0</v>
      </c>
      <c r="BI173" s="151">
        <f t="shared" si="18"/>
        <v>0</v>
      </c>
      <c r="BJ173" s="14" t="s">
        <v>79</v>
      </c>
      <c r="BK173" s="151">
        <f t="shared" si="19"/>
        <v>1442</v>
      </c>
      <c r="BL173" s="14" t="s">
        <v>121</v>
      </c>
      <c r="BM173" s="150" t="s">
        <v>293</v>
      </c>
    </row>
    <row r="174" spans="1:65" s="2" customFormat="1" ht="24" customHeight="1" x14ac:dyDescent="0.2">
      <c r="A174" s="26"/>
      <c r="B174" s="138"/>
      <c r="C174" s="139" t="s">
        <v>294</v>
      </c>
      <c r="D174" s="139" t="s">
        <v>117</v>
      </c>
      <c r="E174" s="140" t="s">
        <v>295</v>
      </c>
      <c r="F174" s="141" t="s">
        <v>296</v>
      </c>
      <c r="G174" s="142" t="s">
        <v>199</v>
      </c>
      <c r="H174" s="143">
        <v>1</v>
      </c>
      <c r="I174" s="144">
        <v>218.27</v>
      </c>
      <c r="J174" s="144">
        <f t="shared" si="10"/>
        <v>218.27</v>
      </c>
      <c r="K174" s="145"/>
      <c r="L174" s="27"/>
      <c r="M174" s="146" t="s">
        <v>1</v>
      </c>
      <c r="N174" s="147" t="s">
        <v>36</v>
      </c>
      <c r="O174" s="148">
        <v>9.58</v>
      </c>
      <c r="P174" s="148">
        <f t="shared" si="11"/>
        <v>9.58</v>
      </c>
      <c r="Q174" s="148">
        <v>1.583E-2</v>
      </c>
      <c r="R174" s="148">
        <f t="shared" si="12"/>
        <v>1.583E-2</v>
      </c>
      <c r="S174" s="148">
        <v>0</v>
      </c>
      <c r="T174" s="149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121</v>
      </c>
      <c r="AT174" s="150" t="s">
        <v>117</v>
      </c>
      <c r="AU174" s="150" t="s">
        <v>79</v>
      </c>
      <c r="AY174" s="14" t="s">
        <v>115</v>
      </c>
      <c r="BE174" s="151">
        <f t="shared" si="14"/>
        <v>0</v>
      </c>
      <c r="BF174" s="151">
        <f t="shared" si="15"/>
        <v>218.27</v>
      </c>
      <c r="BG174" s="151">
        <f t="shared" si="16"/>
        <v>0</v>
      </c>
      <c r="BH174" s="151">
        <f t="shared" si="17"/>
        <v>0</v>
      </c>
      <c r="BI174" s="151">
        <f t="shared" si="18"/>
        <v>0</v>
      </c>
      <c r="BJ174" s="14" t="s">
        <v>79</v>
      </c>
      <c r="BK174" s="151">
        <f t="shared" si="19"/>
        <v>218.27</v>
      </c>
      <c r="BL174" s="14" t="s">
        <v>121</v>
      </c>
      <c r="BM174" s="150" t="s">
        <v>297</v>
      </c>
    </row>
    <row r="175" spans="1:65" s="2" customFormat="1" ht="16.5" customHeight="1" x14ac:dyDescent="0.2">
      <c r="A175" s="26"/>
      <c r="B175" s="138"/>
      <c r="C175" s="139" t="s">
        <v>298</v>
      </c>
      <c r="D175" s="139" t="s">
        <v>117</v>
      </c>
      <c r="E175" s="140" t="s">
        <v>299</v>
      </c>
      <c r="F175" s="141" t="s">
        <v>300</v>
      </c>
      <c r="G175" s="142" t="s">
        <v>199</v>
      </c>
      <c r="H175" s="143">
        <v>3</v>
      </c>
      <c r="I175" s="144">
        <v>23.62</v>
      </c>
      <c r="J175" s="144">
        <f t="shared" si="10"/>
        <v>70.86</v>
      </c>
      <c r="K175" s="145"/>
      <c r="L175" s="27"/>
      <c r="M175" s="146" t="s">
        <v>1</v>
      </c>
      <c r="N175" s="147" t="s">
        <v>36</v>
      </c>
      <c r="O175" s="148">
        <v>0.81596000000000002</v>
      </c>
      <c r="P175" s="148">
        <f t="shared" si="11"/>
        <v>2.4478800000000001</v>
      </c>
      <c r="Q175" s="148">
        <v>0.118212424</v>
      </c>
      <c r="R175" s="148">
        <f t="shared" si="12"/>
        <v>0.354637272</v>
      </c>
      <c r="S175" s="148">
        <v>0</v>
      </c>
      <c r="T175" s="149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121</v>
      </c>
      <c r="AT175" s="150" t="s">
        <v>117</v>
      </c>
      <c r="AU175" s="150" t="s">
        <v>79</v>
      </c>
      <c r="AY175" s="14" t="s">
        <v>115</v>
      </c>
      <c r="BE175" s="151">
        <f t="shared" si="14"/>
        <v>0</v>
      </c>
      <c r="BF175" s="151">
        <f t="shared" si="15"/>
        <v>70.86</v>
      </c>
      <c r="BG175" s="151">
        <f t="shared" si="16"/>
        <v>0</v>
      </c>
      <c r="BH175" s="151">
        <f t="shared" si="17"/>
        <v>0</v>
      </c>
      <c r="BI175" s="151">
        <f t="shared" si="18"/>
        <v>0</v>
      </c>
      <c r="BJ175" s="14" t="s">
        <v>79</v>
      </c>
      <c r="BK175" s="151">
        <f t="shared" si="19"/>
        <v>70.86</v>
      </c>
      <c r="BL175" s="14" t="s">
        <v>121</v>
      </c>
      <c r="BM175" s="150" t="s">
        <v>301</v>
      </c>
    </row>
    <row r="176" spans="1:65" s="2" customFormat="1" ht="16.5" customHeight="1" x14ac:dyDescent="0.2">
      <c r="A176" s="26"/>
      <c r="B176" s="138"/>
      <c r="C176" s="152" t="s">
        <v>302</v>
      </c>
      <c r="D176" s="152" t="s">
        <v>173</v>
      </c>
      <c r="E176" s="153" t="s">
        <v>303</v>
      </c>
      <c r="F176" s="154" t="s">
        <v>304</v>
      </c>
      <c r="G176" s="155" t="s">
        <v>199</v>
      </c>
      <c r="H176" s="156">
        <v>3</v>
      </c>
      <c r="I176" s="157">
        <v>23.56</v>
      </c>
      <c r="J176" s="157">
        <f t="shared" si="10"/>
        <v>70.680000000000007</v>
      </c>
      <c r="K176" s="158"/>
      <c r="L176" s="159"/>
      <c r="M176" s="160" t="s">
        <v>1</v>
      </c>
      <c r="N176" s="161" t="s">
        <v>36</v>
      </c>
      <c r="O176" s="148">
        <v>0</v>
      </c>
      <c r="P176" s="148">
        <f t="shared" si="11"/>
        <v>0</v>
      </c>
      <c r="Q176" s="148">
        <v>1.6E-2</v>
      </c>
      <c r="R176" s="148">
        <f t="shared" si="12"/>
        <v>4.8000000000000001E-2</v>
      </c>
      <c r="S176" s="148">
        <v>0</v>
      </c>
      <c r="T176" s="149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144</v>
      </c>
      <c r="AT176" s="150" t="s">
        <v>173</v>
      </c>
      <c r="AU176" s="150" t="s">
        <v>79</v>
      </c>
      <c r="AY176" s="14" t="s">
        <v>115</v>
      </c>
      <c r="BE176" s="151">
        <f t="shared" si="14"/>
        <v>0</v>
      </c>
      <c r="BF176" s="151">
        <f t="shared" si="15"/>
        <v>70.680000000000007</v>
      </c>
      <c r="BG176" s="151">
        <f t="shared" si="16"/>
        <v>0</v>
      </c>
      <c r="BH176" s="151">
        <f t="shared" si="17"/>
        <v>0</v>
      </c>
      <c r="BI176" s="151">
        <f t="shared" si="18"/>
        <v>0</v>
      </c>
      <c r="BJ176" s="14" t="s">
        <v>79</v>
      </c>
      <c r="BK176" s="151">
        <f t="shared" si="19"/>
        <v>70.680000000000007</v>
      </c>
      <c r="BL176" s="14" t="s">
        <v>121</v>
      </c>
      <c r="BM176" s="150" t="s">
        <v>305</v>
      </c>
    </row>
    <row r="177" spans="1:65" s="2" customFormat="1" ht="16.5" customHeight="1" x14ac:dyDescent="0.2">
      <c r="A177" s="26"/>
      <c r="B177" s="138"/>
      <c r="C177" s="139" t="s">
        <v>306</v>
      </c>
      <c r="D177" s="139" t="s">
        <v>117</v>
      </c>
      <c r="E177" s="140" t="s">
        <v>307</v>
      </c>
      <c r="F177" s="141" t="s">
        <v>308</v>
      </c>
      <c r="G177" s="142" t="s">
        <v>199</v>
      </c>
      <c r="H177" s="143">
        <v>3</v>
      </c>
      <c r="I177" s="144">
        <v>47.19</v>
      </c>
      <c r="J177" s="144">
        <f t="shared" si="10"/>
        <v>141.57</v>
      </c>
      <c r="K177" s="145"/>
      <c r="L177" s="27"/>
      <c r="M177" s="146" t="s">
        <v>1</v>
      </c>
      <c r="N177" s="147" t="s">
        <v>36</v>
      </c>
      <c r="O177" s="148">
        <v>1.1177999999999999</v>
      </c>
      <c r="P177" s="148">
        <f t="shared" si="11"/>
        <v>3.3533999999999997</v>
      </c>
      <c r="Q177" s="148">
        <v>0.31584945199999998</v>
      </c>
      <c r="R177" s="148">
        <f t="shared" si="12"/>
        <v>0.94754835599999998</v>
      </c>
      <c r="S177" s="148">
        <v>0</v>
      </c>
      <c r="T177" s="149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121</v>
      </c>
      <c r="AT177" s="150" t="s">
        <v>117</v>
      </c>
      <c r="AU177" s="150" t="s">
        <v>79</v>
      </c>
      <c r="AY177" s="14" t="s">
        <v>115</v>
      </c>
      <c r="BE177" s="151">
        <f t="shared" si="14"/>
        <v>0</v>
      </c>
      <c r="BF177" s="151">
        <f t="shared" si="15"/>
        <v>141.57</v>
      </c>
      <c r="BG177" s="151">
        <f t="shared" si="16"/>
        <v>0</v>
      </c>
      <c r="BH177" s="151">
        <f t="shared" si="17"/>
        <v>0</v>
      </c>
      <c r="BI177" s="151">
        <f t="shared" si="18"/>
        <v>0</v>
      </c>
      <c r="BJ177" s="14" t="s">
        <v>79</v>
      </c>
      <c r="BK177" s="151">
        <f t="shared" si="19"/>
        <v>141.57</v>
      </c>
      <c r="BL177" s="14" t="s">
        <v>121</v>
      </c>
      <c r="BM177" s="150" t="s">
        <v>309</v>
      </c>
    </row>
    <row r="178" spans="1:65" s="2" customFormat="1" ht="16.5" customHeight="1" x14ac:dyDescent="0.2">
      <c r="A178" s="26"/>
      <c r="B178" s="138"/>
      <c r="C178" s="152" t="s">
        <v>310</v>
      </c>
      <c r="D178" s="152" t="s">
        <v>173</v>
      </c>
      <c r="E178" s="153" t="s">
        <v>311</v>
      </c>
      <c r="F178" s="154" t="s">
        <v>312</v>
      </c>
      <c r="G178" s="155" t="s">
        <v>199</v>
      </c>
      <c r="H178" s="156">
        <v>3</v>
      </c>
      <c r="I178" s="157">
        <v>52.33</v>
      </c>
      <c r="J178" s="157">
        <f t="shared" si="10"/>
        <v>156.99</v>
      </c>
      <c r="K178" s="158"/>
      <c r="L178" s="159"/>
      <c r="M178" s="160" t="s">
        <v>1</v>
      </c>
      <c r="N178" s="161" t="s">
        <v>36</v>
      </c>
      <c r="O178" s="148">
        <v>0</v>
      </c>
      <c r="P178" s="148">
        <f t="shared" si="11"/>
        <v>0</v>
      </c>
      <c r="Q178" s="148">
        <v>3.7600000000000001E-2</v>
      </c>
      <c r="R178" s="148">
        <f t="shared" si="12"/>
        <v>0.11280000000000001</v>
      </c>
      <c r="S178" s="148">
        <v>0</v>
      </c>
      <c r="T178" s="149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0" t="s">
        <v>144</v>
      </c>
      <c r="AT178" s="150" t="s">
        <v>173</v>
      </c>
      <c r="AU178" s="150" t="s">
        <v>79</v>
      </c>
      <c r="AY178" s="14" t="s">
        <v>115</v>
      </c>
      <c r="BE178" s="151">
        <f t="shared" si="14"/>
        <v>0</v>
      </c>
      <c r="BF178" s="151">
        <f t="shared" si="15"/>
        <v>156.99</v>
      </c>
      <c r="BG178" s="151">
        <f t="shared" si="16"/>
        <v>0</v>
      </c>
      <c r="BH178" s="151">
        <f t="shared" si="17"/>
        <v>0</v>
      </c>
      <c r="BI178" s="151">
        <f t="shared" si="18"/>
        <v>0</v>
      </c>
      <c r="BJ178" s="14" t="s">
        <v>79</v>
      </c>
      <c r="BK178" s="151">
        <f t="shared" si="19"/>
        <v>156.99</v>
      </c>
      <c r="BL178" s="14" t="s">
        <v>121</v>
      </c>
      <c r="BM178" s="150" t="s">
        <v>313</v>
      </c>
    </row>
    <row r="179" spans="1:65" s="2" customFormat="1" ht="16.5" customHeight="1" x14ac:dyDescent="0.2">
      <c r="A179" s="26"/>
      <c r="B179" s="138"/>
      <c r="C179" s="139" t="s">
        <v>314</v>
      </c>
      <c r="D179" s="139" t="s">
        <v>117</v>
      </c>
      <c r="E179" s="140" t="s">
        <v>315</v>
      </c>
      <c r="F179" s="141" t="s">
        <v>316</v>
      </c>
      <c r="G179" s="142" t="s">
        <v>228</v>
      </c>
      <c r="H179" s="143">
        <v>280</v>
      </c>
      <c r="I179" s="144">
        <v>1.23</v>
      </c>
      <c r="J179" s="144">
        <f t="shared" si="10"/>
        <v>344.4</v>
      </c>
      <c r="K179" s="145"/>
      <c r="L179" s="27"/>
      <c r="M179" s="146" t="s">
        <v>1</v>
      </c>
      <c r="N179" s="147" t="s">
        <v>36</v>
      </c>
      <c r="O179" s="148">
        <v>3.0120000000000001E-2</v>
      </c>
      <c r="P179" s="148">
        <f t="shared" si="11"/>
        <v>8.4336000000000002</v>
      </c>
      <c r="Q179" s="148">
        <v>3.2200000000000002E-4</v>
      </c>
      <c r="R179" s="148">
        <f t="shared" si="12"/>
        <v>9.0160000000000004E-2</v>
      </c>
      <c r="S179" s="148">
        <v>0</v>
      </c>
      <c r="T179" s="149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0" t="s">
        <v>121</v>
      </c>
      <c r="AT179" s="150" t="s">
        <v>117</v>
      </c>
      <c r="AU179" s="150" t="s">
        <v>79</v>
      </c>
      <c r="AY179" s="14" t="s">
        <v>115</v>
      </c>
      <c r="BE179" s="151">
        <f t="shared" si="14"/>
        <v>0</v>
      </c>
      <c r="BF179" s="151">
        <f t="shared" si="15"/>
        <v>344.4</v>
      </c>
      <c r="BG179" s="151">
        <f t="shared" si="16"/>
        <v>0</v>
      </c>
      <c r="BH179" s="151">
        <f t="shared" si="17"/>
        <v>0</v>
      </c>
      <c r="BI179" s="151">
        <f t="shared" si="18"/>
        <v>0</v>
      </c>
      <c r="BJ179" s="14" t="s">
        <v>79</v>
      </c>
      <c r="BK179" s="151">
        <f t="shared" si="19"/>
        <v>344.4</v>
      </c>
      <c r="BL179" s="14" t="s">
        <v>121</v>
      </c>
      <c r="BM179" s="150" t="s">
        <v>317</v>
      </c>
    </row>
    <row r="180" spans="1:65" s="2" customFormat="1" ht="24" customHeight="1" x14ac:dyDescent="0.2">
      <c r="A180" s="26"/>
      <c r="B180" s="138"/>
      <c r="C180" s="139" t="s">
        <v>318</v>
      </c>
      <c r="D180" s="139" t="s">
        <v>117</v>
      </c>
      <c r="E180" s="140" t="s">
        <v>319</v>
      </c>
      <c r="F180" s="141" t="s">
        <v>320</v>
      </c>
      <c r="G180" s="142" t="s">
        <v>321</v>
      </c>
      <c r="H180" s="143">
        <v>798</v>
      </c>
      <c r="I180" s="144">
        <v>3.33</v>
      </c>
      <c r="J180" s="144">
        <f t="shared" si="10"/>
        <v>2657.34</v>
      </c>
      <c r="K180" s="145"/>
      <c r="L180" s="27"/>
      <c r="M180" s="146" t="s">
        <v>1</v>
      </c>
      <c r="N180" s="147" t="s">
        <v>36</v>
      </c>
      <c r="O180" s="148">
        <v>0.66</v>
      </c>
      <c r="P180" s="148">
        <f t="shared" si="11"/>
        <v>526.68000000000006</v>
      </c>
      <c r="Q180" s="148">
        <v>4.1999999999999997E-3</v>
      </c>
      <c r="R180" s="148">
        <f t="shared" si="12"/>
        <v>3.3515999999999999</v>
      </c>
      <c r="S180" s="148">
        <v>0</v>
      </c>
      <c r="T180" s="149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0" t="s">
        <v>121</v>
      </c>
      <c r="AT180" s="150" t="s">
        <v>117</v>
      </c>
      <c r="AU180" s="150" t="s">
        <v>79</v>
      </c>
      <c r="AY180" s="14" t="s">
        <v>115</v>
      </c>
      <c r="BE180" s="151">
        <f t="shared" si="14"/>
        <v>0</v>
      </c>
      <c r="BF180" s="151">
        <f t="shared" si="15"/>
        <v>2657.34</v>
      </c>
      <c r="BG180" s="151">
        <f t="shared" si="16"/>
        <v>0</v>
      </c>
      <c r="BH180" s="151">
        <f t="shared" si="17"/>
        <v>0</v>
      </c>
      <c r="BI180" s="151">
        <f t="shared" si="18"/>
        <v>0</v>
      </c>
      <c r="BJ180" s="14" t="s">
        <v>79</v>
      </c>
      <c r="BK180" s="151">
        <f t="shared" si="19"/>
        <v>2657.34</v>
      </c>
      <c r="BL180" s="14" t="s">
        <v>121</v>
      </c>
      <c r="BM180" s="150" t="s">
        <v>322</v>
      </c>
    </row>
    <row r="181" spans="1:65" s="2" customFormat="1" ht="24" customHeight="1" x14ac:dyDescent="0.2">
      <c r="A181" s="26"/>
      <c r="B181" s="138"/>
      <c r="C181" s="152" t="s">
        <v>323</v>
      </c>
      <c r="D181" s="152" t="s">
        <v>173</v>
      </c>
      <c r="E181" s="153" t="s">
        <v>324</v>
      </c>
      <c r="F181" s="154" t="s">
        <v>325</v>
      </c>
      <c r="G181" s="155" t="s">
        <v>321</v>
      </c>
      <c r="H181" s="156">
        <v>798</v>
      </c>
      <c r="I181" s="157">
        <v>4.84</v>
      </c>
      <c r="J181" s="157">
        <f t="shared" si="10"/>
        <v>3862.32</v>
      </c>
      <c r="K181" s="158"/>
      <c r="L181" s="159"/>
      <c r="M181" s="160" t="s">
        <v>1</v>
      </c>
      <c r="N181" s="161" t="s">
        <v>36</v>
      </c>
      <c r="O181" s="148">
        <v>0</v>
      </c>
      <c r="P181" s="148">
        <f t="shared" si="11"/>
        <v>0</v>
      </c>
      <c r="Q181" s="148">
        <v>0</v>
      </c>
      <c r="R181" s="148">
        <f t="shared" si="12"/>
        <v>0</v>
      </c>
      <c r="S181" s="148">
        <v>0</v>
      </c>
      <c r="T181" s="149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0" t="s">
        <v>144</v>
      </c>
      <c r="AT181" s="150" t="s">
        <v>173</v>
      </c>
      <c r="AU181" s="150" t="s">
        <v>79</v>
      </c>
      <c r="AY181" s="14" t="s">
        <v>115</v>
      </c>
      <c r="BE181" s="151">
        <f t="shared" si="14"/>
        <v>0</v>
      </c>
      <c r="BF181" s="151">
        <f t="shared" si="15"/>
        <v>3862.32</v>
      </c>
      <c r="BG181" s="151">
        <f t="shared" si="16"/>
        <v>0</v>
      </c>
      <c r="BH181" s="151">
        <f t="shared" si="17"/>
        <v>0</v>
      </c>
      <c r="BI181" s="151">
        <f t="shared" si="18"/>
        <v>0</v>
      </c>
      <c r="BJ181" s="14" t="s">
        <v>79</v>
      </c>
      <c r="BK181" s="151">
        <f t="shared" si="19"/>
        <v>3862.32</v>
      </c>
      <c r="BL181" s="14" t="s">
        <v>121</v>
      </c>
      <c r="BM181" s="150" t="s">
        <v>326</v>
      </c>
    </row>
    <row r="182" spans="1:65" s="2" customFormat="1" ht="16.5" customHeight="1" x14ac:dyDescent="0.2">
      <c r="A182" s="26"/>
      <c r="B182" s="138"/>
      <c r="C182" s="139" t="s">
        <v>327</v>
      </c>
      <c r="D182" s="139" t="s">
        <v>117</v>
      </c>
      <c r="E182" s="140" t="s">
        <v>328</v>
      </c>
      <c r="F182" s="141" t="s">
        <v>329</v>
      </c>
      <c r="G182" s="142" t="s">
        <v>228</v>
      </c>
      <c r="H182" s="143">
        <v>8.5</v>
      </c>
      <c r="I182" s="144">
        <v>43.2</v>
      </c>
      <c r="J182" s="144">
        <f t="shared" si="10"/>
        <v>367.2</v>
      </c>
      <c r="K182" s="145"/>
      <c r="L182" s="27"/>
      <c r="M182" s="146" t="s">
        <v>1</v>
      </c>
      <c r="N182" s="147" t="s">
        <v>36</v>
      </c>
      <c r="O182" s="148">
        <v>1.597</v>
      </c>
      <c r="P182" s="148">
        <f t="shared" si="11"/>
        <v>13.5745</v>
      </c>
      <c r="Q182" s="148">
        <v>5.0000000000000001E-4</v>
      </c>
      <c r="R182" s="148">
        <f t="shared" si="12"/>
        <v>4.2500000000000003E-3</v>
      </c>
      <c r="S182" s="148">
        <v>0</v>
      </c>
      <c r="T182" s="149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0" t="s">
        <v>121</v>
      </c>
      <c r="AT182" s="150" t="s">
        <v>117</v>
      </c>
      <c r="AU182" s="150" t="s">
        <v>79</v>
      </c>
      <c r="AY182" s="14" t="s">
        <v>115</v>
      </c>
      <c r="BE182" s="151">
        <f t="shared" si="14"/>
        <v>0</v>
      </c>
      <c r="BF182" s="151">
        <f t="shared" si="15"/>
        <v>367.2</v>
      </c>
      <c r="BG182" s="151">
        <f t="shared" si="16"/>
        <v>0</v>
      </c>
      <c r="BH182" s="151">
        <f t="shared" si="17"/>
        <v>0</v>
      </c>
      <c r="BI182" s="151">
        <f t="shared" si="18"/>
        <v>0</v>
      </c>
      <c r="BJ182" s="14" t="s">
        <v>79</v>
      </c>
      <c r="BK182" s="151">
        <f t="shared" si="19"/>
        <v>367.2</v>
      </c>
      <c r="BL182" s="14" t="s">
        <v>121</v>
      </c>
      <c r="BM182" s="150" t="s">
        <v>330</v>
      </c>
    </row>
    <row r="183" spans="1:65" s="2" customFormat="1" ht="24" customHeight="1" x14ac:dyDescent="0.2">
      <c r="A183" s="26"/>
      <c r="B183" s="138"/>
      <c r="C183" s="152" t="s">
        <v>331</v>
      </c>
      <c r="D183" s="152" t="s">
        <v>173</v>
      </c>
      <c r="E183" s="153" t="s">
        <v>332</v>
      </c>
      <c r="F183" s="154" t="s">
        <v>333</v>
      </c>
      <c r="G183" s="155" t="s">
        <v>228</v>
      </c>
      <c r="H183" s="156">
        <v>8.5</v>
      </c>
      <c r="I183" s="157">
        <v>178.22</v>
      </c>
      <c r="J183" s="157">
        <f t="shared" si="10"/>
        <v>1514.87</v>
      </c>
      <c r="K183" s="158"/>
      <c r="L183" s="159"/>
      <c r="M183" s="160" t="s">
        <v>1</v>
      </c>
      <c r="N183" s="161" t="s">
        <v>36</v>
      </c>
      <c r="O183" s="148">
        <v>0</v>
      </c>
      <c r="P183" s="148">
        <f t="shared" si="11"/>
        <v>0</v>
      </c>
      <c r="Q183" s="148">
        <v>6.234E-2</v>
      </c>
      <c r="R183" s="148">
        <f t="shared" si="12"/>
        <v>0.52988999999999997</v>
      </c>
      <c r="S183" s="148">
        <v>0</v>
      </c>
      <c r="T183" s="149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0" t="s">
        <v>144</v>
      </c>
      <c r="AT183" s="150" t="s">
        <v>173</v>
      </c>
      <c r="AU183" s="150" t="s">
        <v>79</v>
      </c>
      <c r="AY183" s="14" t="s">
        <v>115</v>
      </c>
      <c r="BE183" s="151">
        <f t="shared" si="14"/>
        <v>0</v>
      </c>
      <c r="BF183" s="151">
        <f t="shared" si="15"/>
        <v>1514.87</v>
      </c>
      <c r="BG183" s="151">
        <f t="shared" si="16"/>
        <v>0</v>
      </c>
      <c r="BH183" s="151">
        <f t="shared" si="17"/>
        <v>0</v>
      </c>
      <c r="BI183" s="151">
        <f t="shared" si="18"/>
        <v>0</v>
      </c>
      <c r="BJ183" s="14" t="s">
        <v>79</v>
      </c>
      <c r="BK183" s="151">
        <f t="shared" si="19"/>
        <v>1514.87</v>
      </c>
      <c r="BL183" s="14" t="s">
        <v>121</v>
      </c>
      <c r="BM183" s="150" t="s">
        <v>334</v>
      </c>
    </row>
    <row r="184" spans="1:65" s="2" customFormat="1" ht="24" customHeight="1" x14ac:dyDescent="0.2">
      <c r="A184" s="26"/>
      <c r="B184" s="138"/>
      <c r="C184" s="139" t="s">
        <v>335</v>
      </c>
      <c r="D184" s="139" t="s">
        <v>117</v>
      </c>
      <c r="E184" s="140" t="s">
        <v>336</v>
      </c>
      <c r="F184" s="141" t="s">
        <v>337</v>
      </c>
      <c r="G184" s="142" t="s">
        <v>228</v>
      </c>
      <c r="H184" s="143">
        <v>8.5</v>
      </c>
      <c r="I184" s="144">
        <v>47.91</v>
      </c>
      <c r="J184" s="144">
        <f t="shared" si="10"/>
        <v>407.24</v>
      </c>
      <c r="K184" s="145"/>
      <c r="L184" s="27"/>
      <c r="M184" s="146" t="s">
        <v>1</v>
      </c>
      <c r="N184" s="147" t="s">
        <v>36</v>
      </c>
      <c r="O184" s="148">
        <v>0.71699999999999997</v>
      </c>
      <c r="P184" s="148">
        <f t="shared" si="11"/>
        <v>6.0945</v>
      </c>
      <c r="Q184" s="148">
        <v>2.5659999999999999E-2</v>
      </c>
      <c r="R184" s="148">
        <f t="shared" si="12"/>
        <v>0.21811</v>
      </c>
      <c r="S184" s="148">
        <v>0</v>
      </c>
      <c r="T184" s="149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0" t="s">
        <v>121</v>
      </c>
      <c r="AT184" s="150" t="s">
        <v>117</v>
      </c>
      <c r="AU184" s="150" t="s">
        <v>79</v>
      </c>
      <c r="AY184" s="14" t="s">
        <v>115</v>
      </c>
      <c r="BE184" s="151">
        <f t="shared" si="14"/>
        <v>0</v>
      </c>
      <c r="BF184" s="151">
        <f t="shared" si="15"/>
        <v>407.24</v>
      </c>
      <c r="BG184" s="151">
        <f t="shared" si="16"/>
        <v>0</v>
      </c>
      <c r="BH184" s="151">
        <f t="shared" si="17"/>
        <v>0</v>
      </c>
      <c r="BI184" s="151">
        <f t="shared" si="18"/>
        <v>0</v>
      </c>
      <c r="BJ184" s="14" t="s">
        <v>79</v>
      </c>
      <c r="BK184" s="151">
        <f t="shared" si="19"/>
        <v>407.24</v>
      </c>
      <c r="BL184" s="14" t="s">
        <v>121</v>
      </c>
      <c r="BM184" s="150" t="s">
        <v>338</v>
      </c>
    </row>
    <row r="185" spans="1:65" s="12" customFormat="1" ht="22.9" customHeight="1" x14ac:dyDescent="0.2">
      <c r="B185" s="126"/>
      <c r="D185" s="127" t="s">
        <v>69</v>
      </c>
      <c r="E185" s="136" t="s">
        <v>148</v>
      </c>
      <c r="F185" s="136" t="s">
        <v>339</v>
      </c>
      <c r="J185" s="137">
        <f>BK185</f>
        <v>333.5</v>
      </c>
      <c r="L185" s="126"/>
      <c r="M185" s="130"/>
      <c r="N185" s="131"/>
      <c r="O185" s="131"/>
      <c r="P185" s="132">
        <f>P186</f>
        <v>3.8739999999999997</v>
      </c>
      <c r="Q185" s="131"/>
      <c r="R185" s="132">
        <f>R186</f>
        <v>1.6799999999999999E-3</v>
      </c>
      <c r="S185" s="131"/>
      <c r="T185" s="133">
        <f>T186</f>
        <v>0</v>
      </c>
      <c r="AR185" s="127" t="s">
        <v>75</v>
      </c>
      <c r="AT185" s="134" t="s">
        <v>69</v>
      </c>
      <c r="AU185" s="134" t="s">
        <v>75</v>
      </c>
      <c r="AY185" s="127" t="s">
        <v>115</v>
      </c>
      <c r="BK185" s="135">
        <f>BK186</f>
        <v>333.5</v>
      </c>
    </row>
    <row r="186" spans="1:65" s="2" customFormat="1" ht="24" customHeight="1" x14ac:dyDescent="0.2">
      <c r="A186" s="26"/>
      <c r="B186" s="138"/>
      <c r="C186" s="139" t="s">
        <v>340</v>
      </c>
      <c r="D186" s="139" t="s">
        <v>117</v>
      </c>
      <c r="E186" s="140" t="s">
        <v>341</v>
      </c>
      <c r="F186" s="141" t="s">
        <v>342</v>
      </c>
      <c r="G186" s="142" t="s">
        <v>228</v>
      </c>
      <c r="H186" s="143">
        <v>50</v>
      </c>
      <c r="I186" s="144">
        <v>6.67</v>
      </c>
      <c r="J186" s="144">
        <f>ROUND(I186*H186,2)</f>
        <v>333.5</v>
      </c>
      <c r="K186" s="145"/>
      <c r="L186" s="27"/>
      <c r="M186" s="146" t="s">
        <v>1</v>
      </c>
      <c r="N186" s="147" t="s">
        <v>36</v>
      </c>
      <c r="O186" s="148">
        <v>7.7479999999999993E-2</v>
      </c>
      <c r="P186" s="148">
        <f>O186*H186</f>
        <v>3.8739999999999997</v>
      </c>
      <c r="Q186" s="148">
        <v>3.3599999999999997E-5</v>
      </c>
      <c r="R186" s="148">
        <f>Q186*H186</f>
        <v>1.6799999999999999E-3</v>
      </c>
      <c r="S186" s="148">
        <v>0</v>
      </c>
      <c r="T186" s="149">
        <f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0" t="s">
        <v>121</v>
      </c>
      <c r="AT186" s="150" t="s">
        <v>117</v>
      </c>
      <c r="AU186" s="150" t="s">
        <v>79</v>
      </c>
      <c r="AY186" s="14" t="s">
        <v>115</v>
      </c>
      <c r="BE186" s="151">
        <f>IF(N186="základná",J186,0)</f>
        <v>0</v>
      </c>
      <c r="BF186" s="151">
        <f>IF(N186="znížená",J186,0)</f>
        <v>333.5</v>
      </c>
      <c r="BG186" s="151">
        <f>IF(N186="zákl. prenesená",J186,0)</f>
        <v>0</v>
      </c>
      <c r="BH186" s="151">
        <f>IF(N186="zníž. prenesená",J186,0)</f>
        <v>0</v>
      </c>
      <c r="BI186" s="151">
        <f>IF(N186="nulová",J186,0)</f>
        <v>0</v>
      </c>
      <c r="BJ186" s="14" t="s">
        <v>79</v>
      </c>
      <c r="BK186" s="151">
        <f>ROUND(I186*H186,2)</f>
        <v>333.5</v>
      </c>
      <c r="BL186" s="14" t="s">
        <v>121</v>
      </c>
      <c r="BM186" s="150" t="s">
        <v>343</v>
      </c>
    </row>
    <row r="187" spans="1:65" s="12" customFormat="1" ht="22.9" customHeight="1" x14ac:dyDescent="0.2">
      <c r="B187" s="126"/>
      <c r="D187" s="127" t="s">
        <v>69</v>
      </c>
      <c r="E187" s="136" t="s">
        <v>344</v>
      </c>
      <c r="F187" s="136" t="s">
        <v>345</v>
      </c>
      <c r="J187" s="137">
        <f>BK187</f>
        <v>9008.32</v>
      </c>
      <c r="L187" s="126"/>
      <c r="M187" s="130"/>
      <c r="N187" s="131"/>
      <c r="O187" s="131"/>
      <c r="P187" s="132">
        <f>P188</f>
        <v>355.45687172159995</v>
      </c>
      <c r="Q187" s="131"/>
      <c r="R187" s="132">
        <f>R188</f>
        <v>0</v>
      </c>
      <c r="S187" s="131"/>
      <c r="T187" s="133">
        <f>T188</f>
        <v>0</v>
      </c>
      <c r="AR187" s="127" t="s">
        <v>75</v>
      </c>
      <c r="AT187" s="134" t="s">
        <v>69</v>
      </c>
      <c r="AU187" s="134" t="s">
        <v>75</v>
      </c>
      <c r="AY187" s="127" t="s">
        <v>115</v>
      </c>
      <c r="BK187" s="135">
        <f>BK188</f>
        <v>9008.32</v>
      </c>
    </row>
    <row r="188" spans="1:65" s="2" customFormat="1" ht="24" customHeight="1" x14ac:dyDescent="0.2">
      <c r="A188" s="26"/>
      <c r="B188" s="138"/>
      <c r="C188" s="139" t="s">
        <v>346</v>
      </c>
      <c r="D188" s="139" t="s">
        <v>117</v>
      </c>
      <c r="E188" s="140" t="s">
        <v>347</v>
      </c>
      <c r="F188" s="141" t="s">
        <v>348</v>
      </c>
      <c r="G188" s="142" t="s">
        <v>176</v>
      </c>
      <c r="H188" s="143">
        <v>275.56799999999998</v>
      </c>
      <c r="I188" s="144">
        <v>32.69</v>
      </c>
      <c r="J188" s="144">
        <f>ROUND(I188*H188,2)</f>
        <v>9008.32</v>
      </c>
      <c r="K188" s="145"/>
      <c r="L188" s="27"/>
      <c r="M188" s="146" t="s">
        <v>1</v>
      </c>
      <c r="N188" s="147" t="s">
        <v>36</v>
      </c>
      <c r="O188" s="148">
        <v>1.2899061999999999</v>
      </c>
      <c r="P188" s="148">
        <f>O188*H188</f>
        <v>355.45687172159995</v>
      </c>
      <c r="Q188" s="148">
        <v>0</v>
      </c>
      <c r="R188" s="148">
        <f>Q188*H188</f>
        <v>0</v>
      </c>
      <c r="S188" s="148">
        <v>0</v>
      </c>
      <c r="T188" s="149">
        <f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0" t="s">
        <v>121</v>
      </c>
      <c r="AT188" s="150" t="s">
        <v>117</v>
      </c>
      <c r="AU188" s="150" t="s">
        <v>79</v>
      </c>
      <c r="AY188" s="14" t="s">
        <v>115</v>
      </c>
      <c r="BE188" s="151">
        <f>IF(N188="základná",J188,0)</f>
        <v>0</v>
      </c>
      <c r="BF188" s="151">
        <f>IF(N188="znížená",J188,0)</f>
        <v>9008.32</v>
      </c>
      <c r="BG188" s="151">
        <f>IF(N188="zákl. prenesená",J188,0)</f>
        <v>0</v>
      </c>
      <c r="BH188" s="151">
        <f>IF(N188="zníž. prenesená",J188,0)</f>
        <v>0</v>
      </c>
      <c r="BI188" s="151">
        <f>IF(N188="nulová",J188,0)</f>
        <v>0</v>
      </c>
      <c r="BJ188" s="14" t="s">
        <v>79</v>
      </c>
      <c r="BK188" s="151">
        <f>ROUND(I188*H188,2)</f>
        <v>9008.32</v>
      </c>
      <c r="BL188" s="14" t="s">
        <v>121</v>
      </c>
      <c r="BM188" s="150" t="s">
        <v>349</v>
      </c>
    </row>
    <row r="189" spans="1:65" s="12" customFormat="1" ht="25.9" customHeight="1" x14ac:dyDescent="0.2">
      <c r="B189" s="126"/>
      <c r="D189" s="127" t="s">
        <v>69</v>
      </c>
      <c r="E189" s="128" t="s">
        <v>350</v>
      </c>
      <c r="F189" s="128" t="s">
        <v>351</v>
      </c>
      <c r="J189" s="129">
        <f>BK189</f>
        <v>1894.56</v>
      </c>
      <c r="L189" s="126"/>
      <c r="M189" s="130"/>
      <c r="N189" s="131"/>
      <c r="O189" s="131"/>
      <c r="P189" s="132">
        <f>P190</f>
        <v>18.545919999999999</v>
      </c>
      <c r="Q189" s="131"/>
      <c r="R189" s="132">
        <f>R190</f>
        <v>0.57319999999999993</v>
      </c>
      <c r="S189" s="131"/>
      <c r="T189" s="133">
        <f>T190</f>
        <v>0</v>
      </c>
      <c r="AR189" s="127" t="s">
        <v>79</v>
      </c>
      <c r="AT189" s="134" t="s">
        <v>69</v>
      </c>
      <c r="AU189" s="134" t="s">
        <v>70</v>
      </c>
      <c r="AY189" s="127" t="s">
        <v>115</v>
      </c>
      <c r="BK189" s="135">
        <f>BK190</f>
        <v>1894.56</v>
      </c>
    </row>
    <row r="190" spans="1:65" s="12" customFormat="1" ht="22.9" customHeight="1" x14ac:dyDescent="0.2">
      <c r="B190" s="126"/>
      <c r="D190" s="127" t="s">
        <v>69</v>
      </c>
      <c r="E190" s="136" t="s">
        <v>352</v>
      </c>
      <c r="F190" s="136" t="s">
        <v>353</v>
      </c>
      <c r="J190" s="137">
        <f>BK190</f>
        <v>1894.56</v>
      </c>
      <c r="L190" s="126"/>
      <c r="M190" s="130"/>
      <c r="N190" s="131"/>
      <c r="O190" s="131"/>
      <c r="P190" s="132">
        <f>SUM(P191:P193)</f>
        <v>18.545919999999999</v>
      </c>
      <c r="Q190" s="131"/>
      <c r="R190" s="132">
        <f>SUM(R191:R193)</f>
        <v>0.57319999999999993</v>
      </c>
      <c r="S190" s="131"/>
      <c r="T190" s="133">
        <f>SUM(T191:T193)</f>
        <v>0</v>
      </c>
      <c r="AR190" s="127" t="s">
        <v>79</v>
      </c>
      <c r="AT190" s="134" t="s">
        <v>69</v>
      </c>
      <c r="AU190" s="134" t="s">
        <v>75</v>
      </c>
      <c r="AY190" s="127" t="s">
        <v>115</v>
      </c>
      <c r="BK190" s="135">
        <f>SUM(BK191:BK193)</f>
        <v>1894.56</v>
      </c>
    </row>
    <row r="191" spans="1:65" s="2" customFormat="1" ht="24" customHeight="1" x14ac:dyDescent="0.2">
      <c r="A191" s="26"/>
      <c r="B191" s="138"/>
      <c r="C191" s="139" t="s">
        <v>354</v>
      </c>
      <c r="D191" s="139" t="s">
        <v>117</v>
      </c>
      <c r="E191" s="140" t="s">
        <v>355</v>
      </c>
      <c r="F191" s="141" t="s">
        <v>356</v>
      </c>
      <c r="G191" s="142" t="s">
        <v>120</v>
      </c>
      <c r="H191" s="143">
        <v>32</v>
      </c>
      <c r="I191" s="144">
        <v>19.09</v>
      </c>
      <c r="J191" s="144">
        <f>ROUND(I191*H191,2)</f>
        <v>610.88</v>
      </c>
      <c r="K191" s="145"/>
      <c r="L191" s="27"/>
      <c r="M191" s="146" t="s">
        <v>1</v>
      </c>
      <c r="N191" s="147" t="s">
        <v>36</v>
      </c>
      <c r="O191" s="148">
        <v>0.57955999999999996</v>
      </c>
      <c r="P191" s="148">
        <f>O191*H191</f>
        <v>18.545919999999999</v>
      </c>
      <c r="Q191" s="148">
        <v>2.5999999999999999E-3</v>
      </c>
      <c r="R191" s="148">
        <f>Q191*H191</f>
        <v>8.3199999999999996E-2</v>
      </c>
      <c r="S191" s="148">
        <v>0</v>
      </c>
      <c r="T191" s="149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0" t="s">
        <v>179</v>
      </c>
      <c r="AT191" s="150" t="s">
        <v>117</v>
      </c>
      <c r="AU191" s="150" t="s">
        <v>79</v>
      </c>
      <c r="AY191" s="14" t="s">
        <v>115</v>
      </c>
      <c r="BE191" s="151">
        <f>IF(N191="základná",J191,0)</f>
        <v>0</v>
      </c>
      <c r="BF191" s="151">
        <f>IF(N191="znížená",J191,0)</f>
        <v>610.88</v>
      </c>
      <c r="BG191" s="151">
        <f>IF(N191="zákl. prenesená",J191,0)</f>
        <v>0</v>
      </c>
      <c r="BH191" s="151">
        <f>IF(N191="zníž. prenesená",J191,0)</f>
        <v>0</v>
      </c>
      <c r="BI191" s="151">
        <f>IF(N191="nulová",J191,0)</f>
        <v>0</v>
      </c>
      <c r="BJ191" s="14" t="s">
        <v>79</v>
      </c>
      <c r="BK191" s="151">
        <f>ROUND(I191*H191,2)</f>
        <v>610.88</v>
      </c>
      <c r="BL191" s="14" t="s">
        <v>179</v>
      </c>
      <c r="BM191" s="150" t="s">
        <v>357</v>
      </c>
    </row>
    <row r="192" spans="1:65" s="2" customFormat="1" ht="16.5" customHeight="1" x14ac:dyDescent="0.2">
      <c r="A192" s="26"/>
      <c r="B192" s="138"/>
      <c r="C192" s="152" t="s">
        <v>358</v>
      </c>
      <c r="D192" s="152" t="s">
        <v>173</v>
      </c>
      <c r="E192" s="153" t="s">
        <v>359</v>
      </c>
      <c r="F192" s="154" t="s">
        <v>360</v>
      </c>
      <c r="G192" s="155" t="s">
        <v>120</v>
      </c>
      <c r="H192" s="156">
        <v>32</v>
      </c>
      <c r="I192" s="157">
        <v>27.81</v>
      </c>
      <c r="J192" s="157">
        <f>ROUND(I192*H192,2)</f>
        <v>889.92</v>
      </c>
      <c r="K192" s="158"/>
      <c r="L192" s="159"/>
      <c r="M192" s="160" t="s">
        <v>1</v>
      </c>
      <c r="N192" s="161" t="s">
        <v>36</v>
      </c>
      <c r="O192" s="148">
        <v>0</v>
      </c>
      <c r="P192" s="148">
        <f>O192*H192</f>
        <v>0</v>
      </c>
      <c r="Q192" s="148">
        <v>6.4999999999999997E-3</v>
      </c>
      <c r="R192" s="148">
        <f>Q192*H192</f>
        <v>0.20799999999999999</v>
      </c>
      <c r="S192" s="148">
        <v>0</v>
      </c>
      <c r="T192" s="149">
        <f>S192*H192</f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0" t="s">
        <v>246</v>
      </c>
      <c r="AT192" s="150" t="s">
        <v>173</v>
      </c>
      <c r="AU192" s="150" t="s">
        <v>79</v>
      </c>
      <c r="AY192" s="14" t="s">
        <v>115</v>
      </c>
      <c r="BE192" s="151">
        <f>IF(N192="základná",J192,0)</f>
        <v>0</v>
      </c>
      <c r="BF192" s="151">
        <f>IF(N192="znížená",J192,0)</f>
        <v>889.92</v>
      </c>
      <c r="BG192" s="151">
        <f>IF(N192="zákl. prenesená",J192,0)</f>
        <v>0</v>
      </c>
      <c r="BH192" s="151">
        <f>IF(N192="zníž. prenesená",J192,0)</f>
        <v>0</v>
      </c>
      <c r="BI192" s="151">
        <f>IF(N192="nulová",J192,0)</f>
        <v>0</v>
      </c>
      <c r="BJ192" s="14" t="s">
        <v>79</v>
      </c>
      <c r="BK192" s="151">
        <f>ROUND(I192*H192,2)</f>
        <v>889.92</v>
      </c>
      <c r="BL192" s="14" t="s">
        <v>179</v>
      </c>
      <c r="BM192" s="150" t="s">
        <v>361</v>
      </c>
    </row>
    <row r="193" spans="1:65" s="2" customFormat="1" ht="16.5" customHeight="1" x14ac:dyDescent="0.2">
      <c r="A193" s="26"/>
      <c r="B193" s="138"/>
      <c r="C193" s="152" t="s">
        <v>362</v>
      </c>
      <c r="D193" s="152" t="s">
        <v>173</v>
      </c>
      <c r="E193" s="153" t="s">
        <v>363</v>
      </c>
      <c r="F193" s="154" t="s">
        <v>364</v>
      </c>
      <c r="G193" s="155" t="s">
        <v>176</v>
      </c>
      <c r="H193" s="156">
        <v>0.28199999999999997</v>
      </c>
      <c r="I193" s="157">
        <v>1396.31</v>
      </c>
      <c r="J193" s="157">
        <f>ROUND(I193*H193,2)</f>
        <v>393.76</v>
      </c>
      <c r="K193" s="158"/>
      <c r="L193" s="159"/>
      <c r="M193" s="162" t="s">
        <v>1</v>
      </c>
      <c r="N193" s="163" t="s">
        <v>36</v>
      </c>
      <c r="O193" s="164">
        <v>0</v>
      </c>
      <c r="P193" s="164">
        <f>O193*H193</f>
        <v>0</v>
      </c>
      <c r="Q193" s="164">
        <v>1</v>
      </c>
      <c r="R193" s="164">
        <f>Q193*H193</f>
        <v>0.28199999999999997</v>
      </c>
      <c r="S193" s="164">
        <v>0</v>
      </c>
      <c r="T193" s="165">
        <f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0" t="s">
        <v>246</v>
      </c>
      <c r="AT193" s="150" t="s">
        <v>173</v>
      </c>
      <c r="AU193" s="150" t="s">
        <v>79</v>
      </c>
      <c r="AY193" s="14" t="s">
        <v>115</v>
      </c>
      <c r="BE193" s="151">
        <f>IF(N193="základná",J193,0)</f>
        <v>0</v>
      </c>
      <c r="BF193" s="151">
        <f>IF(N193="znížená",J193,0)</f>
        <v>393.76</v>
      </c>
      <c r="BG193" s="151">
        <f>IF(N193="zákl. prenesená",J193,0)</f>
        <v>0</v>
      </c>
      <c r="BH193" s="151">
        <f>IF(N193="zníž. prenesená",J193,0)</f>
        <v>0</v>
      </c>
      <c r="BI193" s="151">
        <f>IF(N193="nulová",J193,0)</f>
        <v>0</v>
      </c>
      <c r="BJ193" s="14" t="s">
        <v>79</v>
      </c>
      <c r="BK193" s="151">
        <f>ROUND(I193*H193,2)</f>
        <v>393.76</v>
      </c>
      <c r="BL193" s="14" t="s">
        <v>179</v>
      </c>
      <c r="BM193" s="150" t="s">
        <v>365</v>
      </c>
    </row>
    <row r="194" spans="1:65" s="2" customFormat="1" ht="6.95" customHeight="1" x14ac:dyDescent="0.2">
      <c r="A194" s="26"/>
      <c r="B194" s="41"/>
      <c r="C194" s="42"/>
      <c r="D194" s="42"/>
      <c r="E194" s="42"/>
      <c r="F194" s="42"/>
      <c r="G194" s="42"/>
      <c r="H194" s="42"/>
      <c r="I194" s="42"/>
      <c r="J194" s="42"/>
      <c r="K194" s="42"/>
      <c r="L194" s="27"/>
      <c r="M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</row>
  </sheetData>
  <autoFilter ref="C124:K193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66"/>
  <sheetViews>
    <sheetView showGridLines="0" topLeftCell="A56" workbookViewId="0">
      <selection activeCell="Z70" sqref="Z70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188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4" t="s">
        <v>80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5" customHeight="1" x14ac:dyDescent="0.2">
      <c r="B4" s="17"/>
      <c r="D4" s="18" t="s">
        <v>85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13</v>
      </c>
      <c r="L6" s="17"/>
    </row>
    <row r="7" spans="1:46" s="1" customFormat="1" ht="16.5" customHeight="1" x14ac:dyDescent="0.2">
      <c r="B7" s="17"/>
      <c r="E7" s="207" t="str">
        <f>'Rekapitulácia stavby'!K6</f>
        <v>Rozšírenie vodovodnej siete</v>
      </c>
      <c r="F7" s="208"/>
      <c r="G7" s="208"/>
      <c r="H7" s="208"/>
      <c r="L7" s="17"/>
    </row>
    <row r="8" spans="1:46" s="2" customFormat="1" ht="12" customHeight="1" x14ac:dyDescent="0.2">
      <c r="A8" s="26"/>
      <c r="B8" s="27"/>
      <c r="C8" s="26"/>
      <c r="D8" s="23" t="s">
        <v>86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01" t="s">
        <v>437</v>
      </c>
      <c r="F9" s="206"/>
      <c r="G9" s="206"/>
      <c r="H9" s="20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14</v>
      </c>
      <c r="E11" s="26"/>
      <c r="F11" s="21" t="s">
        <v>78</v>
      </c>
      <c r="G11" s="26"/>
      <c r="H11" s="26"/>
      <c r="I11" s="23" t="s">
        <v>15</v>
      </c>
      <c r="J11" s="21" t="s">
        <v>16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>
        <f>'Rekapitulácia stavby'!AN8</f>
        <v>44498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22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'Rekapitulácia stavby'!E11</f>
        <v>Obec Plavnica, Plavnica 121, 065 45 Plavnica</v>
      </c>
      <c r="F15" s="26"/>
      <c r="G15" s="26"/>
      <c r="H15" s="26"/>
      <c r="I15" s="23" t="s">
        <v>23</v>
      </c>
      <c r="J15" s="21" t="str">
        <f>'Rekapitulácia stavby'!AN11</f>
        <v>neplatca DPH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>10769676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185" t="str">
        <f>'Rekapitulácia stavby'!E14</f>
        <v>Ing. Milan Štupák - IVS, Nová Ľubovňa 791, 065 11 Nová Ľubovňa</v>
      </c>
      <c r="F18" s="185"/>
      <c r="G18" s="185"/>
      <c r="H18" s="185"/>
      <c r="I18" s="23" t="s">
        <v>23</v>
      </c>
      <c r="J18" s="21" t="str">
        <f>'Rekapitulácia stavby'!AN14</f>
        <v>SK1020762644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 t="str">
        <f>'Rekapitulácia stavby'!E20</f>
        <v>Ing. Milan Štupák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189" t="s">
        <v>1</v>
      </c>
      <c r="F27" s="189"/>
      <c r="G27" s="189"/>
      <c r="H27" s="189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 x14ac:dyDescent="0.2">
      <c r="A30" s="26"/>
      <c r="B30" s="27"/>
      <c r="C30" s="26"/>
      <c r="D30" s="92" t="s">
        <v>30</v>
      </c>
      <c r="E30" s="26"/>
      <c r="F30" s="26"/>
      <c r="G30" s="26"/>
      <c r="H30" s="26"/>
      <c r="I30" s="26"/>
      <c r="J30" s="65">
        <f>ROUND(J121, 2)</f>
        <v>26189.58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 x14ac:dyDescent="0.2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 x14ac:dyDescent="0.2">
      <c r="A33" s="26"/>
      <c r="B33" s="27"/>
      <c r="C33" s="26"/>
      <c r="D33" s="93" t="s">
        <v>34</v>
      </c>
      <c r="E33" s="23" t="s">
        <v>35</v>
      </c>
      <c r="F33" s="94">
        <f>ROUND((SUM(BE121:BE165)),  2)</f>
        <v>0</v>
      </c>
      <c r="G33" s="26"/>
      <c r="H33" s="26"/>
      <c r="I33" s="95">
        <v>0.2</v>
      </c>
      <c r="J33" s="94">
        <f>ROUND(((SUM(BE121:BE165))*I33),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3" t="s">
        <v>36</v>
      </c>
      <c r="F34" s="94">
        <f>ROUND((SUM(BF121:BF165)),  2)</f>
        <v>26189.58</v>
      </c>
      <c r="G34" s="26"/>
      <c r="H34" s="26"/>
      <c r="I34" s="95">
        <v>0.2</v>
      </c>
      <c r="J34" s="94">
        <f>ROUND(((SUM(BF121:BF165))*I34),  2)</f>
        <v>5237.92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 x14ac:dyDescent="0.2">
      <c r="A35" s="26"/>
      <c r="B35" s="27"/>
      <c r="C35" s="26"/>
      <c r="D35" s="26"/>
      <c r="E35" s="23" t="s">
        <v>37</v>
      </c>
      <c r="F35" s="94">
        <f>ROUND((SUM(BG121:BG165)),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 x14ac:dyDescent="0.2">
      <c r="A36" s="26"/>
      <c r="B36" s="27"/>
      <c r="C36" s="26"/>
      <c r="D36" s="26"/>
      <c r="E36" s="23" t="s">
        <v>38</v>
      </c>
      <c r="F36" s="94">
        <f>ROUND((SUM(BH121:BH165)),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39</v>
      </c>
      <c r="F37" s="94">
        <f>ROUND((SUM(BI121:BI165)),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 x14ac:dyDescent="0.2">
      <c r="A39" s="26"/>
      <c r="B39" s="27"/>
      <c r="C39" s="96"/>
      <c r="D39" s="97" t="s">
        <v>40</v>
      </c>
      <c r="E39" s="54"/>
      <c r="F39" s="54"/>
      <c r="G39" s="98" t="s">
        <v>41</v>
      </c>
      <c r="H39" s="99" t="s">
        <v>42</v>
      </c>
      <c r="I39" s="54"/>
      <c r="J39" s="100">
        <f>SUM(J30:J37)</f>
        <v>31427.5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 x14ac:dyDescent="0.2">
      <c r="B41" s="17"/>
      <c r="L41" s="17"/>
    </row>
    <row r="42" spans="1:31" s="1" customFormat="1" ht="14.45" customHeight="1" x14ac:dyDescent="0.2">
      <c r="B42" s="17"/>
      <c r="L42" s="17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45</v>
      </c>
      <c r="E61" s="29"/>
      <c r="F61" s="102" t="s">
        <v>46</v>
      </c>
      <c r="G61" s="39" t="s">
        <v>45</v>
      </c>
      <c r="H61" s="29"/>
      <c r="I61" s="29"/>
      <c r="J61" s="103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447</v>
      </c>
      <c r="E76" s="29"/>
      <c r="F76" s="102" t="s">
        <v>46</v>
      </c>
      <c r="G76" s="39" t="s">
        <v>448</v>
      </c>
      <c r="H76" s="29"/>
      <c r="I76" s="29"/>
      <c r="J76" s="103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87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 x14ac:dyDescent="0.2">
      <c r="A85" s="26"/>
      <c r="B85" s="27"/>
      <c r="C85" s="26"/>
      <c r="D85" s="26"/>
      <c r="E85" s="207" t="str">
        <f>E7</f>
        <v>Rozšírenie vodovodnej siete</v>
      </c>
      <c r="F85" s="208"/>
      <c r="G85" s="208"/>
      <c r="H85" s="20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01" t="str">
        <f>E9</f>
        <v>Potrubie "1-1-3"</v>
      </c>
      <c r="F87" s="206"/>
      <c r="G87" s="206"/>
      <c r="H87" s="20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17</v>
      </c>
      <c r="D89" s="26"/>
      <c r="E89" s="26"/>
      <c r="F89" s="21" t="str">
        <f>F12</f>
        <v>Plavnica</v>
      </c>
      <c r="G89" s="26"/>
      <c r="H89" s="26"/>
      <c r="I89" s="23" t="s">
        <v>19</v>
      </c>
      <c r="J89" s="49">
        <f>IF(J12="","",J12)</f>
        <v>44498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7.95" customHeight="1" x14ac:dyDescent="0.2">
      <c r="A91" s="26"/>
      <c r="B91" s="27"/>
      <c r="C91" s="23" t="s">
        <v>20</v>
      </c>
      <c r="D91" s="26"/>
      <c r="E91" s="26"/>
      <c r="F91" s="21" t="str">
        <f>E15</f>
        <v>Obec Plavnica, Plavnica 121, 065 45 Plavnica</v>
      </c>
      <c r="G91" s="26"/>
      <c r="H91" s="26"/>
      <c r="I91" s="23" t="s">
        <v>26</v>
      </c>
      <c r="J91" s="24" t="str">
        <f>E21</f>
        <v>Ing. Stanislav Zembiak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7.95" customHeight="1" x14ac:dyDescent="0.2">
      <c r="A92" s="26"/>
      <c r="B92" s="27"/>
      <c r="C92" s="23" t="s">
        <v>24</v>
      </c>
      <c r="D92" s="26"/>
      <c r="E92" s="26"/>
      <c r="F92" s="21" t="str">
        <f>IF(E18="","",E18)</f>
        <v>Ing. Milan Štupák - IVS, Nová Ľubovňa 791, 065 11 Nová Ľubovňa</v>
      </c>
      <c r="G92" s="26"/>
      <c r="H92" s="26"/>
      <c r="I92" s="23" t="s">
        <v>28</v>
      </c>
      <c r="J92" s="24" t="str">
        <f>E24</f>
        <v>Ing. Milan Štupák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4" t="s">
        <v>88</v>
      </c>
      <c r="D94" s="96"/>
      <c r="E94" s="96"/>
      <c r="F94" s="96"/>
      <c r="G94" s="96"/>
      <c r="H94" s="96"/>
      <c r="I94" s="96"/>
      <c r="J94" s="105" t="s">
        <v>89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6" t="s">
        <v>90</v>
      </c>
      <c r="D96" s="26"/>
      <c r="E96" s="26"/>
      <c r="F96" s="26"/>
      <c r="G96" s="26"/>
      <c r="H96" s="26"/>
      <c r="I96" s="26"/>
      <c r="J96" s="65">
        <f>J121</f>
        <v>26189.579999999998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91</v>
      </c>
    </row>
    <row r="97" spans="1:31" s="9" customFormat="1" ht="24.95" customHeight="1" x14ac:dyDescent="0.2">
      <c r="B97" s="107"/>
      <c r="D97" s="108" t="s">
        <v>92</v>
      </c>
      <c r="E97" s="109"/>
      <c r="F97" s="109"/>
      <c r="G97" s="109"/>
      <c r="H97" s="109"/>
      <c r="I97" s="109"/>
      <c r="J97" s="110">
        <f>J122</f>
        <v>26189.579999999998</v>
      </c>
      <c r="L97" s="107"/>
    </row>
    <row r="98" spans="1:31" s="10" customFormat="1" ht="19.899999999999999" customHeight="1" x14ac:dyDescent="0.2">
      <c r="B98" s="111"/>
      <c r="D98" s="112" t="s">
        <v>93</v>
      </c>
      <c r="E98" s="113"/>
      <c r="F98" s="113"/>
      <c r="G98" s="113"/>
      <c r="H98" s="113"/>
      <c r="I98" s="113"/>
      <c r="J98" s="114">
        <f>J123</f>
        <v>15375.659999999996</v>
      </c>
      <c r="L98" s="111"/>
    </row>
    <row r="99" spans="1:31" s="10" customFormat="1" ht="19.899999999999999" customHeight="1" x14ac:dyDescent="0.2">
      <c r="B99" s="111"/>
      <c r="D99" s="112" t="s">
        <v>94</v>
      </c>
      <c r="E99" s="113"/>
      <c r="F99" s="113"/>
      <c r="G99" s="113"/>
      <c r="H99" s="113"/>
      <c r="I99" s="113"/>
      <c r="J99" s="114">
        <f>J138</f>
        <v>731.86</v>
      </c>
      <c r="L99" s="111"/>
    </row>
    <row r="100" spans="1:31" s="10" customFormat="1" ht="19.899999999999999" customHeight="1" x14ac:dyDescent="0.2">
      <c r="B100" s="111"/>
      <c r="D100" s="112" t="s">
        <v>96</v>
      </c>
      <c r="E100" s="113"/>
      <c r="F100" s="113"/>
      <c r="G100" s="113"/>
      <c r="H100" s="113"/>
      <c r="I100" s="113"/>
      <c r="J100" s="114">
        <f>J140</f>
        <v>4918.9400000000005</v>
      </c>
      <c r="L100" s="111"/>
    </row>
    <row r="101" spans="1:31" s="10" customFormat="1" ht="19.899999999999999" customHeight="1" x14ac:dyDescent="0.2">
      <c r="B101" s="111"/>
      <c r="D101" s="112" t="s">
        <v>98</v>
      </c>
      <c r="E101" s="113"/>
      <c r="F101" s="113"/>
      <c r="G101" s="113"/>
      <c r="H101" s="113"/>
      <c r="I101" s="113"/>
      <c r="J101" s="114">
        <f>J164</f>
        <v>5163.12</v>
      </c>
      <c r="L101" s="111"/>
    </row>
    <row r="102" spans="1:31" s="2" customFormat="1" ht="21.75" customHeight="1" x14ac:dyDescent="0.2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5" customHeight="1" x14ac:dyDescent="0.2">
      <c r="A103" s="26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5" customHeight="1" x14ac:dyDescent="0.2">
      <c r="A107" s="26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5" customHeight="1" x14ac:dyDescent="0.2">
      <c r="A108" s="26"/>
      <c r="B108" s="27"/>
      <c r="C108" s="18" t="s">
        <v>101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 x14ac:dyDescent="0.2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 x14ac:dyDescent="0.2">
      <c r="A110" s="26"/>
      <c r="B110" s="27"/>
      <c r="C110" s="23" t="s">
        <v>13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 x14ac:dyDescent="0.2">
      <c r="A111" s="26"/>
      <c r="B111" s="27"/>
      <c r="C111" s="26"/>
      <c r="D111" s="26"/>
      <c r="E111" s="207" t="str">
        <f>E7</f>
        <v>Rozšírenie vodovodnej siete</v>
      </c>
      <c r="F111" s="208"/>
      <c r="G111" s="208"/>
      <c r="H111" s="208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 x14ac:dyDescent="0.2">
      <c r="A112" s="26"/>
      <c r="B112" s="27"/>
      <c r="C112" s="23" t="s">
        <v>86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 x14ac:dyDescent="0.2">
      <c r="A113" s="26"/>
      <c r="B113" s="27"/>
      <c r="C113" s="26"/>
      <c r="D113" s="26"/>
      <c r="E113" s="201" t="str">
        <f>E9</f>
        <v>Potrubie "1-1-3"</v>
      </c>
      <c r="F113" s="206"/>
      <c r="G113" s="206"/>
      <c r="H113" s="20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 x14ac:dyDescent="0.2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 x14ac:dyDescent="0.2">
      <c r="A115" s="26"/>
      <c r="B115" s="27"/>
      <c r="C115" s="23" t="s">
        <v>17</v>
      </c>
      <c r="D115" s="26"/>
      <c r="E115" s="26"/>
      <c r="F115" s="21" t="str">
        <f>F12</f>
        <v>Plavnica</v>
      </c>
      <c r="G115" s="26"/>
      <c r="H115" s="26"/>
      <c r="I115" s="23" t="s">
        <v>19</v>
      </c>
      <c r="J115" s="49">
        <f>IF(J12="","",J12)</f>
        <v>44498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 x14ac:dyDescent="0.2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27.95" customHeight="1" x14ac:dyDescent="0.2">
      <c r="A117" s="26"/>
      <c r="B117" s="27"/>
      <c r="C117" s="23" t="s">
        <v>20</v>
      </c>
      <c r="D117" s="26"/>
      <c r="E117" s="26"/>
      <c r="F117" s="21" t="str">
        <f>E15</f>
        <v>Obec Plavnica, Plavnica 121, 065 45 Plavnica</v>
      </c>
      <c r="G117" s="26"/>
      <c r="H117" s="26"/>
      <c r="I117" s="23" t="s">
        <v>26</v>
      </c>
      <c r="J117" s="24" t="str">
        <f>E21</f>
        <v>Ing. Stanislav Zembiak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27.95" customHeight="1" x14ac:dyDescent="0.2">
      <c r="A118" s="26"/>
      <c r="B118" s="27"/>
      <c r="C118" s="23" t="s">
        <v>24</v>
      </c>
      <c r="D118" s="26"/>
      <c r="E118" s="26"/>
      <c r="F118" s="21" t="str">
        <f>IF(E18="","",E18)</f>
        <v>Ing. Milan Štupák - IVS, Nová Ľubovňa 791, 065 11 Nová Ľubovňa</v>
      </c>
      <c r="G118" s="26"/>
      <c r="H118" s="26"/>
      <c r="I118" s="23" t="s">
        <v>28</v>
      </c>
      <c r="J118" s="24" t="str">
        <f>E24</f>
        <v>Ing. Milan Štupák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 x14ac:dyDescent="0.2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 x14ac:dyDescent="0.2">
      <c r="A120" s="115"/>
      <c r="B120" s="116"/>
      <c r="C120" s="117" t="s">
        <v>102</v>
      </c>
      <c r="D120" s="118" t="s">
        <v>55</v>
      </c>
      <c r="E120" s="118" t="s">
        <v>51</v>
      </c>
      <c r="F120" s="118" t="s">
        <v>52</v>
      </c>
      <c r="G120" s="118" t="s">
        <v>103</v>
      </c>
      <c r="H120" s="118" t="s">
        <v>104</v>
      </c>
      <c r="I120" s="118" t="s">
        <v>105</v>
      </c>
      <c r="J120" s="119" t="s">
        <v>89</v>
      </c>
      <c r="K120" s="120" t="s">
        <v>106</v>
      </c>
      <c r="L120" s="121"/>
      <c r="M120" s="56" t="s">
        <v>1</v>
      </c>
      <c r="N120" s="57" t="s">
        <v>34</v>
      </c>
      <c r="O120" s="57" t="s">
        <v>107</v>
      </c>
      <c r="P120" s="57" t="s">
        <v>108</v>
      </c>
      <c r="Q120" s="57" t="s">
        <v>109</v>
      </c>
      <c r="R120" s="57" t="s">
        <v>110</v>
      </c>
      <c r="S120" s="57" t="s">
        <v>111</v>
      </c>
      <c r="T120" s="58" t="s">
        <v>112</v>
      </c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</row>
    <row r="121" spans="1:65" s="2" customFormat="1" ht="22.9" customHeight="1" x14ac:dyDescent="0.25">
      <c r="A121" s="26"/>
      <c r="B121" s="27"/>
      <c r="C121" s="63" t="s">
        <v>90</v>
      </c>
      <c r="D121" s="26"/>
      <c r="E121" s="26"/>
      <c r="F121" s="26"/>
      <c r="G121" s="26"/>
      <c r="H121" s="26"/>
      <c r="I121" s="26"/>
      <c r="J121" s="122">
        <f>BK121</f>
        <v>26189.579999999998</v>
      </c>
      <c r="K121" s="26"/>
      <c r="L121" s="27"/>
      <c r="M121" s="59"/>
      <c r="N121" s="50"/>
      <c r="O121" s="60"/>
      <c r="P121" s="123">
        <f>P122</f>
        <v>1256.7958715203999</v>
      </c>
      <c r="Q121" s="60"/>
      <c r="R121" s="123">
        <f>R122</f>
        <v>157.9415098595849</v>
      </c>
      <c r="S121" s="60"/>
      <c r="T121" s="124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69</v>
      </c>
      <c r="AU121" s="14" t="s">
        <v>91</v>
      </c>
      <c r="BK121" s="125">
        <f>BK122</f>
        <v>26189.579999999998</v>
      </c>
    </row>
    <row r="122" spans="1:65" s="12" customFormat="1" ht="25.9" customHeight="1" x14ac:dyDescent="0.2">
      <c r="B122" s="126"/>
      <c r="D122" s="127" t="s">
        <v>69</v>
      </c>
      <c r="E122" s="128" t="s">
        <v>113</v>
      </c>
      <c r="F122" s="128" t="s">
        <v>114</v>
      </c>
      <c r="J122" s="129">
        <f>BK122</f>
        <v>26189.579999999998</v>
      </c>
      <c r="L122" s="126"/>
      <c r="M122" s="130"/>
      <c r="N122" s="131"/>
      <c r="O122" s="131"/>
      <c r="P122" s="132">
        <f>P123+P138+P140+P164</f>
        <v>1256.7958715203999</v>
      </c>
      <c r="Q122" s="131"/>
      <c r="R122" s="132">
        <f>R123+R138+R140+R164</f>
        <v>157.9415098595849</v>
      </c>
      <c r="S122" s="131"/>
      <c r="T122" s="133">
        <f>T123+T138+T140+T164</f>
        <v>0</v>
      </c>
      <c r="AR122" s="127" t="s">
        <v>75</v>
      </c>
      <c r="AT122" s="134" t="s">
        <v>69</v>
      </c>
      <c r="AU122" s="134" t="s">
        <v>70</v>
      </c>
      <c r="AY122" s="127" t="s">
        <v>115</v>
      </c>
      <c r="BK122" s="135">
        <f>BK123+BK138+BK140+BK164</f>
        <v>26189.579999999998</v>
      </c>
    </row>
    <row r="123" spans="1:65" s="12" customFormat="1" ht="22.9" customHeight="1" x14ac:dyDescent="0.2">
      <c r="B123" s="126"/>
      <c r="D123" s="127" t="s">
        <v>69</v>
      </c>
      <c r="E123" s="136" t="s">
        <v>75</v>
      </c>
      <c r="F123" s="136" t="s">
        <v>116</v>
      </c>
      <c r="J123" s="137">
        <f>BK123</f>
        <v>15375.659999999996</v>
      </c>
      <c r="L123" s="126"/>
      <c r="M123" s="130"/>
      <c r="N123" s="131"/>
      <c r="O123" s="131"/>
      <c r="P123" s="132">
        <f>SUM(P124:P137)</f>
        <v>933.56606167999996</v>
      </c>
      <c r="Q123" s="131"/>
      <c r="R123" s="132">
        <f>SUM(R124:R137)</f>
        <v>121.4127180035849</v>
      </c>
      <c r="S123" s="131"/>
      <c r="T123" s="133">
        <f>SUM(T124:T137)</f>
        <v>0</v>
      </c>
      <c r="AR123" s="127" t="s">
        <v>75</v>
      </c>
      <c r="AT123" s="134" t="s">
        <v>69</v>
      </c>
      <c r="AU123" s="134" t="s">
        <v>75</v>
      </c>
      <c r="AY123" s="127" t="s">
        <v>115</v>
      </c>
      <c r="BK123" s="135">
        <f>SUM(BK124:BK137)</f>
        <v>15375.659999999996</v>
      </c>
    </row>
    <row r="124" spans="1:65" s="2" customFormat="1" ht="36" customHeight="1" x14ac:dyDescent="0.2">
      <c r="A124" s="26"/>
      <c r="B124" s="138"/>
      <c r="C124" s="139" t="s">
        <v>75</v>
      </c>
      <c r="D124" s="139" t="s">
        <v>117</v>
      </c>
      <c r="E124" s="140" t="s">
        <v>123</v>
      </c>
      <c r="F124" s="141" t="s">
        <v>124</v>
      </c>
      <c r="G124" s="142" t="s">
        <v>125</v>
      </c>
      <c r="H124" s="143">
        <v>34.351999999999997</v>
      </c>
      <c r="I124" s="144">
        <v>18</v>
      </c>
      <c r="J124" s="144">
        <f t="shared" ref="J124:J137" si="0">ROUND(I124*H124,2)</f>
        <v>618.34</v>
      </c>
      <c r="K124" s="145"/>
      <c r="L124" s="27"/>
      <c r="M124" s="146" t="s">
        <v>1</v>
      </c>
      <c r="N124" s="147" t="s">
        <v>36</v>
      </c>
      <c r="O124" s="148">
        <v>1.667</v>
      </c>
      <c r="P124" s="148">
        <f t="shared" ref="P124:P137" si="1">O124*H124</f>
        <v>57.264783999999999</v>
      </c>
      <c r="Q124" s="148">
        <v>0</v>
      </c>
      <c r="R124" s="148">
        <f t="shared" ref="R124:R137" si="2">Q124*H124</f>
        <v>0</v>
      </c>
      <c r="S124" s="148">
        <v>0</v>
      </c>
      <c r="T124" s="149">
        <f t="shared" ref="T124:T137" si="3"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121</v>
      </c>
      <c r="AT124" s="150" t="s">
        <v>117</v>
      </c>
      <c r="AU124" s="150" t="s">
        <v>79</v>
      </c>
      <c r="AY124" s="14" t="s">
        <v>115</v>
      </c>
      <c r="BE124" s="151">
        <f t="shared" ref="BE124:BE137" si="4">IF(N124="základná",J124,0)</f>
        <v>0</v>
      </c>
      <c r="BF124" s="151">
        <f t="shared" ref="BF124:BF137" si="5">IF(N124="znížená",J124,0)</f>
        <v>618.34</v>
      </c>
      <c r="BG124" s="151">
        <f t="shared" ref="BG124:BG137" si="6">IF(N124="zákl. prenesená",J124,0)</f>
        <v>0</v>
      </c>
      <c r="BH124" s="151">
        <f t="shared" ref="BH124:BH137" si="7">IF(N124="zníž. prenesená",J124,0)</f>
        <v>0</v>
      </c>
      <c r="BI124" s="151">
        <f t="shared" ref="BI124:BI137" si="8">IF(N124="nulová",J124,0)</f>
        <v>0</v>
      </c>
      <c r="BJ124" s="14" t="s">
        <v>79</v>
      </c>
      <c r="BK124" s="151">
        <f t="shared" ref="BK124:BK137" si="9">ROUND(I124*H124,2)</f>
        <v>618.34</v>
      </c>
      <c r="BL124" s="14" t="s">
        <v>121</v>
      </c>
      <c r="BM124" s="150" t="s">
        <v>126</v>
      </c>
    </row>
    <row r="125" spans="1:65" s="2" customFormat="1" ht="24" customHeight="1" x14ac:dyDescent="0.2">
      <c r="A125" s="26"/>
      <c r="B125" s="138"/>
      <c r="C125" s="139" t="s">
        <v>79</v>
      </c>
      <c r="D125" s="139" t="s">
        <v>117</v>
      </c>
      <c r="E125" s="140" t="s">
        <v>127</v>
      </c>
      <c r="F125" s="141" t="s">
        <v>128</v>
      </c>
      <c r="G125" s="142" t="s">
        <v>125</v>
      </c>
      <c r="H125" s="143">
        <v>156.14500000000001</v>
      </c>
      <c r="I125" s="144">
        <v>11.02</v>
      </c>
      <c r="J125" s="144">
        <f t="shared" si="0"/>
        <v>1720.72</v>
      </c>
      <c r="K125" s="145"/>
      <c r="L125" s="27"/>
      <c r="M125" s="146" t="s">
        <v>1</v>
      </c>
      <c r="N125" s="147" t="s">
        <v>36</v>
      </c>
      <c r="O125" s="148">
        <v>0.81042999999999998</v>
      </c>
      <c r="P125" s="148">
        <f t="shared" si="1"/>
        <v>126.54459235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121</v>
      </c>
      <c r="AT125" s="150" t="s">
        <v>117</v>
      </c>
      <c r="AU125" s="150" t="s">
        <v>79</v>
      </c>
      <c r="AY125" s="14" t="s">
        <v>115</v>
      </c>
      <c r="BE125" s="151">
        <f t="shared" si="4"/>
        <v>0</v>
      </c>
      <c r="BF125" s="151">
        <f t="shared" si="5"/>
        <v>1720.72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79</v>
      </c>
      <c r="BK125" s="151">
        <f t="shared" si="9"/>
        <v>1720.72</v>
      </c>
      <c r="BL125" s="14" t="s">
        <v>121</v>
      </c>
      <c r="BM125" s="150" t="s">
        <v>129</v>
      </c>
    </row>
    <row r="126" spans="1:65" s="2" customFormat="1" ht="16.5" customHeight="1" x14ac:dyDescent="0.2">
      <c r="A126" s="26"/>
      <c r="B126" s="138"/>
      <c r="C126" s="139" t="s">
        <v>81</v>
      </c>
      <c r="D126" s="139" t="s">
        <v>117</v>
      </c>
      <c r="E126" s="140" t="s">
        <v>130</v>
      </c>
      <c r="F126" s="141" t="s">
        <v>131</v>
      </c>
      <c r="G126" s="142" t="s">
        <v>125</v>
      </c>
      <c r="H126" s="143">
        <v>31.228999999999999</v>
      </c>
      <c r="I126" s="144">
        <v>0.79</v>
      </c>
      <c r="J126" s="144">
        <f t="shared" si="0"/>
        <v>24.67</v>
      </c>
      <c r="K126" s="145"/>
      <c r="L126" s="27"/>
      <c r="M126" s="146" t="s">
        <v>1</v>
      </c>
      <c r="N126" s="147" t="s">
        <v>36</v>
      </c>
      <c r="O126" s="148">
        <v>8.0490000000000006E-2</v>
      </c>
      <c r="P126" s="148">
        <f t="shared" si="1"/>
        <v>2.5136222100000003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121</v>
      </c>
      <c r="AT126" s="150" t="s">
        <v>117</v>
      </c>
      <c r="AU126" s="150" t="s">
        <v>79</v>
      </c>
      <c r="AY126" s="14" t="s">
        <v>115</v>
      </c>
      <c r="BE126" s="151">
        <f t="shared" si="4"/>
        <v>0</v>
      </c>
      <c r="BF126" s="151">
        <f t="shared" si="5"/>
        <v>24.67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79</v>
      </c>
      <c r="BK126" s="151">
        <f t="shared" si="9"/>
        <v>24.67</v>
      </c>
      <c r="BL126" s="14" t="s">
        <v>121</v>
      </c>
      <c r="BM126" s="150" t="s">
        <v>132</v>
      </c>
    </row>
    <row r="127" spans="1:65" s="2" customFormat="1" ht="16.5" customHeight="1" x14ac:dyDescent="0.2">
      <c r="A127" s="26"/>
      <c r="B127" s="138"/>
      <c r="C127" s="139" t="s">
        <v>121</v>
      </c>
      <c r="D127" s="139" t="s">
        <v>117</v>
      </c>
      <c r="E127" s="140" t="s">
        <v>133</v>
      </c>
      <c r="F127" s="141" t="s">
        <v>134</v>
      </c>
      <c r="G127" s="142" t="s">
        <v>125</v>
      </c>
      <c r="H127" s="143">
        <v>124.916</v>
      </c>
      <c r="I127" s="144">
        <v>22.58</v>
      </c>
      <c r="J127" s="144">
        <f t="shared" si="0"/>
        <v>2820.6</v>
      </c>
      <c r="K127" s="145"/>
      <c r="L127" s="27"/>
      <c r="M127" s="146" t="s">
        <v>1</v>
      </c>
      <c r="N127" s="147" t="s">
        <v>36</v>
      </c>
      <c r="O127" s="148">
        <v>1.3939900000000001</v>
      </c>
      <c r="P127" s="148">
        <f t="shared" si="1"/>
        <v>174.13165484000001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121</v>
      </c>
      <c r="AT127" s="150" t="s">
        <v>117</v>
      </c>
      <c r="AU127" s="150" t="s">
        <v>79</v>
      </c>
      <c r="AY127" s="14" t="s">
        <v>115</v>
      </c>
      <c r="BE127" s="151">
        <f t="shared" si="4"/>
        <v>0</v>
      </c>
      <c r="BF127" s="151">
        <f t="shared" si="5"/>
        <v>2820.6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79</v>
      </c>
      <c r="BK127" s="151">
        <f t="shared" si="9"/>
        <v>2820.6</v>
      </c>
      <c r="BL127" s="14" t="s">
        <v>121</v>
      </c>
      <c r="BM127" s="150" t="s">
        <v>135</v>
      </c>
    </row>
    <row r="128" spans="1:65" s="2" customFormat="1" ht="24" customHeight="1" x14ac:dyDescent="0.2">
      <c r="A128" s="26"/>
      <c r="B128" s="138"/>
      <c r="C128" s="139" t="s">
        <v>83</v>
      </c>
      <c r="D128" s="139" t="s">
        <v>117</v>
      </c>
      <c r="E128" s="140" t="s">
        <v>137</v>
      </c>
      <c r="F128" s="141" t="s">
        <v>138</v>
      </c>
      <c r="G128" s="142" t="s">
        <v>125</v>
      </c>
      <c r="H128" s="143">
        <v>31.228999999999999</v>
      </c>
      <c r="I128" s="144">
        <v>55.37</v>
      </c>
      <c r="J128" s="144">
        <f t="shared" si="0"/>
        <v>1729.15</v>
      </c>
      <c r="K128" s="145"/>
      <c r="L128" s="27"/>
      <c r="M128" s="146" t="s">
        <v>1</v>
      </c>
      <c r="N128" s="147" t="s">
        <v>36</v>
      </c>
      <c r="O128" s="148">
        <v>2.7990400000000002</v>
      </c>
      <c r="P128" s="148">
        <f t="shared" si="1"/>
        <v>87.411220159999999</v>
      </c>
      <c r="Q128" s="148">
        <v>1.04374781E-2</v>
      </c>
      <c r="R128" s="148">
        <f t="shared" si="2"/>
        <v>0.32595200358490001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121</v>
      </c>
      <c r="AT128" s="150" t="s">
        <v>117</v>
      </c>
      <c r="AU128" s="150" t="s">
        <v>79</v>
      </c>
      <c r="AY128" s="14" t="s">
        <v>115</v>
      </c>
      <c r="BE128" s="151">
        <f t="shared" si="4"/>
        <v>0</v>
      </c>
      <c r="BF128" s="151">
        <f t="shared" si="5"/>
        <v>1729.15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79</v>
      </c>
      <c r="BK128" s="151">
        <f t="shared" si="9"/>
        <v>1729.15</v>
      </c>
      <c r="BL128" s="14" t="s">
        <v>121</v>
      </c>
      <c r="BM128" s="150" t="s">
        <v>139</v>
      </c>
    </row>
    <row r="129" spans="1:65" s="2" customFormat="1" ht="24" customHeight="1" x14ac:dyDescent="0.2">
      <c r="A129" s="26"/>
      <c r="B129" s="138"/>
      <c r="C129" s="139" t="s">
        <v>136</v>
      </c>
      <c r="D129" s="139" t="s">
        <v>117</v>
      </c>
      <c r="E129" s="140" t="s">
        <v>141</v>
      </c>
      <c r="F129" s="141" t="s">
        <v>142</v>
      </c>
      <c r="G129" s="142" t="s">
        <v>120</v>
      </c>
      <c r="H129" s="143">
        <v>567.79999999999995</v>
      </c>
      <c r="I129" s="144">
        <v>4.03</v>
      </c>
      <c r="J129" s="144">
        <f t="shared" si="0"/>
        <v>2288.23</v>
      </c>
      <c r="K129" s="145"/>
      <c r="L129" s="27"/>
      <c r="M129" s="146" t="s">
        <v>1</v>
      </c>
      <c r="N129" s="147" t="s">
        <v>36</v>
      </c>
      <c r="O129" s="148">
        <v>0.249</v>
      </c>
      <c r="P129" s="148">
        <f t="shared" si="1"/>
        <v>141.38219999999998</v>
      </c>
      <c r="Q129" s="148">
        <v>9.7000000000000005E-4</v>
      </c>
      <c r="R129" s="148">
        <f t="shared" si="2"/>
        <v>0.55076599999999998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121</v>
      </c>
      <c r="AT129" s="150" t="s">
        <v>117</v>
      </c>
      <c r="AU129" s="150" t="s">
        <v>79</v>
      </c>
      <c r="AY129" s="14" t="s">
        <v>115</v>
      </c>
      <c r="BE129" s="151">
        <f t="shared" si="4"/>
        <v>0</v>
      </c>
      <c r="BF129" s="151">
        <f t="shared" si="5"/>
        <v>2288.23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79</v>
      </c>
      <c r="BK129" s="151">
        <f t="shared" si="9"/>
        <v>2288.23</v>
      </c>
      <c r="BL129" s="14" t="s">
        <v>121</v>
      </c>
      <c r="BM129" s="150" t="s">
        <v>143</v>
      </c>
    </row>
    <row r="130" spans="1:65" s="2" customFormat="1" ht="24" customHeight="1" x14ac:dyDescent="0.2">
      <c r="A130" s="26"/>
      <c r="B130" s="138"/>
      <c r="C130" s="139" t="s">
        <v>140</v>
      </c>
      <c r="D130" s="139" t="s">
        <v>117</v>
      </c>
      <c r="E130" s="140" t="s">
        <v>145</v>
      </c>
      <c r="F130" s="141" t="s">
        <v>146</v>
      </c>
      <c r="G130" s="142" t="s">
        <v>120</v>
      </c>
      <c r="H130" s="143">
        <v>567.79999999999995</v>
      </c>
      <c r="I130" s="144">
        <v>2.4</v>
      </c>
      <c r="J130" s="144">
        <f t="shared" si="0"/>
        <v>1362.72</v>
      </c>
      <c r="K130" s="145"/>
      <c r="L130" s="27"/>
      <c r="M130" s="146" t="s">
        <v>1</v>
      </c>
      <c r="N130" s="147" t="s">
        <v>36</v>
      </c>
      <c r="O130" s="148">
        <v>0.188</v>
      </c>
      <c r="P130" s="148">
        <f t="shared" si="1"/>
        <v>106.74639999999999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121</v>
      </c>
      <c r="AT130" s="150" t="s">
        <v>117</v>
      </c>
      <c r="AU130" s="150" t="s">
        <v>79</v>
      </c>
      <c r="AY130" s="14" t="s">
        <v>115</v>
      </c>
      <c r="BE130" s="151">
        <f t="shared" si="4"/>
        <v>0</v>
      </c>
      <c r="BF130" s="151">
        <f t="shared" si="5"/>
        <v>1362.72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79</v>
      </c>
      <c r="BK130" s="151">
        <f t="shared" si="9"/>
        <v>1362.72</v>
      </c>
      <c r="BL130" s="14" t="s">
        <v>121</v>
      </c>
      <c r="BM130" s="150" t="s">
        <v>147</v>
      </c>
    </row>
    <row r="131" spans="1:65" s="2" customFormat="1" ht="16.5" customHeight="1" x14ac:dyDescent="0.2">
      <c r="A131" s="26"/>
      <c r="B131" s="138"/>
      <c r="C131" s="139" t="s">
        <v>144</v>
      </c>
      <c r="D131" s="139" t="s">
        <v>117</v>
      </c>
      <c r="E131" s="140" t="s">
        <v>149</v>
      </c>
      <c r="F131" s="141" t="s">
        <v>150</v>
      </c>
      <c r="G131" s="142" t="s">
        <v>125</v>
      </c>
      <c r="H131" s="143">
        <v>90.546999999999997</v>
      </c>
      <c r="I131" s="144">
        <v>3.68</v>
      </c>
      <c r="J131" s="144">
        <f t="shared" si="0"/>
        <v>333.21</v>
      </c>
      <c r="K131" s="145"/>
      <c r="L131" s="27"/>
      <c r="M131" s="146" t="s">
        <v>1</v>
      </c>
      <c r="N131" s="147" t="s">
        <v>36</v>
      </c>
      <c r="O131" s="148">
        <v>5.9959999999999999E-2</v>
      </c>
      <c r="P131" s="148">
        <f t="shared" si="1"/>
        <v>5.4291981199999997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121</v>
      </c>
      <c r="AT131" s="150" t="s">
        <v>117</v>
      </c>
      <c r="AU131" s="150" t="s">
        <v>79</v>
      </c>
      <c r="AY131" s="14" t="s">
        <v>115</v>
      </c>
      <c r="BE131" s="151">
        <f t="shared" si="4"/>
        <v>0</v>
      </c>
      <c r="BF131" s="151">
        <f t="shared" si="5"/>
        <v>333.21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79</v>
      </c>
      <c r="BK131" s="151">
        <f t="shared" si="9"/>
        <v>333.21</v>
      </c>
      <c r="BL131" s="14" t="s">
        <v>121</v>
      </c>
      <c r="BM131" s="150" t="s">
        <v>151</v>
      </c>
    </row>
    <row r="132" spans="1:65" s="2" customFormat="1" ht="24" customHeight="1" x14ac:dyDescent="0.2">
      <c r="A132" s="26"/>
      <c r="B132" s="138"/>
      <c r="C132" s="139" t="s">
        <v>148</v>
      </c>
      <c r="D132" s="139" t="s">
        <v>117</v>
      </c>
      <c r="E132" s="140" t="s">
        <v>153</v>
      </c>
      <c r="F132" s="141" t="s">
        <v>154</v>
      </c>
      <c r="G132" s="142" t="s">
        <v>125</v>
      </c>
      <c r="H132" s="143">
        <v>90.546999999999997</v>
      </c>
      <c r="I132" s="144">
        <v>2.02</v>
      </c>
      <c r="J132" s="144">
        <f t="shared" si="0"/>
        <v>182.9</v>
      </c>
      <c r="K132" s="145"/>
      <c r="L132" s="27"/>
      <c r="M132" s="146" t="s">
        <v>1</v>
      </c>
      <c r="N132" s="147" t="s">
        <v>36</v>
      </c>
      <c r="O132" s="148">
        <v>8.7609999999999993E-2</v>
      </c>
      <c r="P132" s="148">
        <f t="shared" si="1"/>
        <v>7.9328226699999993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121</v>
      </c>
      <c r="AT132" s="150" t="s">
        <v>117</v>
      </c>
      <c r="AU132" s="150" t="s">
        <v>79</v>
      </c>
      <c r="AY132" s="14" t="s">
        <v>115</v>
      </c>
      <c r="BE132" s="151">
        <f t="shared" si="4"/>
        <v>0</v>
      </c>
      <c r="BF132" s="151">
        <f t="shared" si="5"/>
        <v>182.9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79</v>
      </c>
      <c r="BK132" s="151">
        <f t="shared" si="9"/>
        <v>182.9</v>
      </c>
      <c r="BL132" s="14" t="s">
        <v>121</v>
      </c>
      <c r="BM132" s="150" t="s">
        <v>155</v>
      </c>
    </row>
    <row r="133" spans="1:65" s="2" customFormat="1" ht="16.5" customHeight="1" x14ac:dyDescent="0.2">
      <c r="A133" s="26"/>
      <c r="B133" s="138"/>
      <c r="C133" s="139" t="s">
        <v>152</v>
      </c>
      <c r="D133" s="139" t="s">
        <v>117</v>
      </c>
      <c r="E133" s="140" t="s">
        <v>157</v>
      </c>
      <c r="F133" s="141" t="s">
        <v>158</v>
      </c>
      <c r="G133" s="142" t="s">
        <v>125</v>
      </c>
      <c r="H133" s="143">
        <v>90.546999999999997</v>
      </c>
      <c r="I133" s="144">
        <v>0.82</v>
      </c>
      <c r="J133" s="144">
        <f t="shared" si="0"/>
        <v>74.25</v>
      </c>
      <c r="K133" s="145"/>
      <c r="L133" s="27"/>
      <c r="M133" s="146" t="s">
        <v>1</v>
      </c>
      <c r="N133" s="147" t="s">
        <v>36</v>
      </c>
      <c r="O133" s="148">
        <v>9.11E-3</v>
      </c>
      <c r="P133" s="148">
        <f t="shared" si="1"/>
        <v>0.82488317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121</v>
      </c>
      <c r="AT133" s="150" t="s">
        <v>117</v>
      </c>
      <c r="AU133" s="150" t="s">
        <v>79</v>
      </c>
      <c r="AY133" s="14" t="s">
        <v>115</v>
      </c>
      <c r="BE133" s="151">
        <f t="shared" si="4"/>
        <v>0</v>
      </c>
      <c r="BF133" s="151">
        <f t="shared" si="5"/>
        <v>74.25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79</v>
      </c>
      <c r="BK133" s="151">
        <f t="shared" si="9"/>
        <v>74.25</v>
      </c>
      <c r="BL133" s="14" t="s">
        <v>121</v>
      </c>
      <c r="BM133" s="150" t="s">
        <v>159</v>
      </c>
    </row>
    <row r="134" spans="1:65" s="2" customFormat="1" ht="24" customHeight="1" x14ac:dyDescent="0.2">
      <c r="A134" s="26"/>
      <c r="B134" s="138"/>
      <c r="C134" s="139" t="s">
        <v>156</v>
      </c>
      <c r="D134" s="139" t="s">
        <v>117</v>
      </c>
      <c r="E134" s="140" t="s">
        <v>161</v>
      </c>
      <c r="F134" s="141" t="s">
        <v>162</v>
      </c>
      <c r="G134" s="142" t="s">
        <v>125</v>
      </c>
      <c r="H134" s="143">
        <v>221.74299999999999</v>
      </c>
      <c r="I134" s="144">
        <v>3.44</v>
      </c>
      <c r="J134" s="144">
        <f t="shared" si="0"/>
        <v>762.8</v>
      </c>
      <c r="K134" s="145"/>
      <c r="L134" s="27"/>
      <c r="M134" s="146" t="s">
        <v>1</v>
      </c>
      <c r="N134" s="147" t="s">
        <v>36</v>
      </c>
      <c r="O134" s="148">
        <v>0.22928000000000001</v>
      </c>
      <c r="P134" s="148">
        <f t="shared" si="1"/>
        <v>50.841235040000001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121</v>
      </c>
      <c r="AT134" s="150" t="s">
        <v>117</v>
      </c>
      <c r="AU134" s="150" t="s">
        <v>79</v>
      </c>
      <c r="AY134" s="14" t="s">
        <v>115</v>
      </c>
      <c r="BE134" s="151">
        <f t="shared" si="4"/>
        <v>0</v>
      </c>
      <c r="BF134" s="151">
        <f t="shared" si="5"/>
        <v>762.8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79</v>
      </c>
      <c r="BK134" s="151">
        <f t="shared" si="9"/>
        <v>762.8</v>
      </c>
      <c r="BL134" s="14" t="s">
        <v>121</v>
      </c>
      <c r="BM134" s="150" t="s">
        <v>163</v>
      </c>
    </row>
    <row r="135" spans="1:65" s="2" customFormat="1" ht="24" customHeight="1" x14ac:dyDescent="0.2">
      <c r="A135" s="26"/>
      <c r="B135" s="138"/>
      <c r="C135" s="139" t="s">
        <v>160</v>
      </c>
      <c r="D135" s="139" t="s">
        <v>117</v>
      </c>
      <c r="E135" s="140" t="s">
        <v>165</v>
      </c>
      <c r="F135" s="141" t="s">
        <v>166</v>
      </c>
      <c r="G135" s="142" t="s">
        <v>125</v>
      </c>
      <c r="H135" s="143">
        <v>72.177000000000007</v>
      </c>
      <c r="I135" s="144">
        <v>16.940000000000001</v>
      </c>
      <c r="J135" s="144">
        <f t="shared" si="0"/>
        <v>1222.68</v>
      </c>
      <c r="K135" s="145"/>
      <c r="L135" s="27"/>
      <c r="M135" s="146" t="s">
        <v>1</v>
      </c>
      <c r="N135" s="147" t="s">
        <v>36</v>
      </c>
      <c r="O135" s="148">
        <v>1.5011399999999999</v>
      </c>
      <c r="P135" s="148">
        <f t="shared" si="1"/>
        <v>108.34778178000001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121</v>
      </c>
      <c r="AT135" s="150" t="s">
        <v>117</v>
      </c>
      <c r="AU135" s="150" t="s">
        <v>79</v>
      </c>
      <c r="AY135" s="14" t="s">
        <v>115</v>
      </c>
      <c r="BE135" s="151">
        <f t="shared" si="4"/>
        <v>0</v>
      </c>
      <c r="BF135" s="151">
        <f t="shared" si="5"/>
        <v>1222.68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79</v>
      </c>
      <c r="BK135" s="151">
        <f t="shared" si="9"/>
        <v>1222.68</v>
      </c>
      <c r="BL135" s="14" t="s">
        <v>121</v>
      </c>
      <c r="BM135" s="150" t="s">
        <v>167</v>
      </c>
    </row>
    <row r="136" spans="1:65" s="2" customFormat="1" ht="16.5" customHeight="1" x14ac:dyDescent="0.2">
      <c r="A136" s="26"/>
      <c r="B136" s="138"/>
      <c r="C136" s="139" t="s">
        <v>164</v>
      </c>
      <c r="D136" s="139" t="s">
        <v>117</v>
      </c>
      <c r="E136" s="140" t="s">
        <v>169</v>
      </c>
      <c r="F136" s="141" t="s">
        <v>170</v>
      </c>
      <c r="G136" s="142" t="s">
        <v>125</v>
      </c>
      <c r="H136" s="143">
        <v>72.177000000000007</v>
      </c>
      <c r="I136" s="144">
        <v>7.14</v>
      </c>
      <c r="J136" s="144">
        <f t="shared" si="0"/>
        <v>515.34</v>
      </c>
      <c r="K136" s="145"/>
      <c r="L136" s="27"/>
      <c r="M136" s="146" t="s">
        <v>1</v>
      </c>
      <c r="N136" s="147" t="s">
        <v>36</v>
      </c>
      <c r="O136" s="148">
        <v>0.88941999999999999</v>
      </c>
      <c r="P136" s="148">
        <f t="shared" si="1"/>
        <v>64.19566734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121</v>
      </c>
      <c r="AT136" s="150" t="s">
        <v>117</v>
      </c>
      <c r="AU136" s="150" t="s">
        <v>79</v>
      </c>
      <c r="AY136" s="14" t="s">
        <v>115</v>
      </c>
      <c r="BE136" s="151">
        <f t="shared" si="4"/>
        <v>0</v>
      </c>
      <c r="BF136" s="151">
        <f t="shared" si="5"/>
        <v>515.34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79</v>
      </c>
      <c r="BK136" s="151">
        <f t="shared" si="9"/>
        <v>515.34</v>
      </c>
      <c r="BL136" s="14" t="s">
        <v>121</v>
      </c>
      <c r="BM136" s="150" t="s">
        <v>171</v>
      </c>
    </row>
    <row r="137" spans="1:65" s="2" customFormat="1" ht="16.5" customHeight="1" x14ac:dyDescent="0.2">
      <c r="A137" s="26"/>
      <c r="B137" s="138"/>
      <c r="C137" s="152" t="s">
        <v>168</v>
      </c>
      <c r="D137" s="152" t="s">
        <v>173</v>
      </c>
      <c r="E137" s="153" t="s">
        <v>174</v>
      </c>
      <c r="F137" s="154" t="s">
        <v>175</v>
      </c>
      <c r="G137" s="155" t="s">
        <v>176</v>
      </c>
      <c r="H137" s="156">
        <v>120.536</v>
      </c>
      <c r="I137" s="157">
        <v>14.27</v>
      </c>
      <c r="J137" s="157">
        <f t="shared" si="0"/>
        <v>1720.05</v>
      </c>
      <c r="K137" s="158"/>
      <c r="L137" s="159"/>
      <c r="M137" s="160" t="s">
        <v>1</v>
      </c>
      <c r="N137" s="161" t="s">
        <v>36</v>
      </c>
      <c r="O137" s="148">
        <v>0</v>
      </c>
      <c r="P137" s="148">
        <f t="shared" si="1"/>
        <v>0</v>
      </c>
      <c r="Q137" s="148">
        <v>1</v>
      </c>
      <c r="R137" s="148">
        <f t="shared" si="2"/>
        <v>120.536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144</v>
      </c>
      <c r="AT137" s="150" t="s">
        <v>173</v>
      </c>
      <c r="AU137" s="150" t="s">
        <v>79</v>
      </c>
      <c r="AY137" s="14" t="s">
        <v>115</v>
      </c>
      <c r="BE137" s="151">
        <f t="shared" si="4"/>
        <v>0</v>
      </c>
      <c r="BF137" s="151">
        <f t="shared" si="5"/>
        <v>1720.05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79</v>
      </c>
      <c r="BK137" s="151">
        <f t="shared" si="9"/>
        <v>1720.05</v>
      </c>
      <c r="BL137" s="14" t="s">
        <v>121</v>
      </c>
      <c r="BM137" s="150" t="s">
        <v>177</v>
      </c>
    </row>
    <row r="138" spans="1:65" s="12" customFormat="1" ht="22.9" customHeight="1" x14ac:dyDescent="0.2">
      <c r="B138" s="126"/>
      <c r="D138" s="127" t="s">
        <v>69</v>
      </c>
      <c r="E138" s="136" t="s">
        <v>121</v>
      </c>
      <c r="F138" s="136" t="s">
        <v>178</v>
      </c>
      <c r="J138" s="137">
        <f>BK138</f>
        <v>731.86</v>
      </c>
      <c r="L138" s="126"/>
      <c r="M138" s="130"/>
      <c r="N138" s="131"/>
      <c r="O138" s="131"/>
      <c r="P138" s="132">
        <f>P139</f>
        <v>22.8813046</v>
      </c>
      <c r="Q138" s="131"/>
      <c r="R138" s="132">
        <f>R139</f>
        <v>34.733444900000002</v>
      </c>
      <c r="S138" s="131"/>
      <c r="T138" s="133">
        <f>T139</f>
        <v>0</v>
      </c>
      <c r="AR138" s="127" t="s">
        <v>75</v>
      </c>
      <c r="AT138" s="134" t="s">
        <v>69</v>
      </c>
      <c r="AU138" s="134" t="s">
        <v>75</v>
      </c>
      <c r="AY138" s="127" t="s">
        <v>115</v>
      </c>
      <c r="BK138" s="135">
        <f>BK139</f>
        <v>731.86</v>
      </c>
    </row>
    <row r="139" spans="1:65" s="2" customFormat="1" ht="24" customHeight="1" x14ac:dyDescent="0.2">
      <c r="A139" s="26"/>
      <c r="B139" s="138"/>
      <c r="C139" s="139" t="s">
        <v>172</v>
      </c>
      <c r="D139" s="139" t="s">
        <v>117</v>
      </c>
      <c r="E139" s="140" t="s">
        <v>180</v>
      </c>
      <c r="F139" s="141" t="s">
        <v>181</v>
      </c>
      <c r="G139" s="142" t="s">
        <v>125</v>
      </c>
      <c r="H139" s="143">
        <v>18.37</v>
      </c>
      <c r="I139" s="144">
        <v>39.840000000000003</v>
      </c>
      <c r="J139" s="144">
        <f>ROUND(I139*H139,2)</f>
        <v>731.86</v>
      </c>
      <c r="K139" s="145"/>
      <c r="L139" s="27"/>
      <c r="M139" s="146" t="s">
        <v>1</v>
      </c>
      <c r="N139" s="147" t="s">
        <v>36</v>
      </c>
      <c r="O139" s="148">
        <v>1.2455799999999999</v>
      </c>
      <c r="P139" s="148">
        <f>O139*H139</f>
        <v>22.8813046</v>
      </c>
      <c r="Q139" s="148">
        <v>1.8907700000000001</v>
      </c>
      <c r="R139" s="148">
        <f>Q139*H139</f>
        <v>34.733444900000002</v>
      </c>
      <c r="S139" s="148">
        <v>0</v>
      </c>
      <c r="T139" s="149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121</v>
      </c>
      <c r="AT139" s="150" t="s">
        <v>117</v>
      </c>
      <c r="AU139" s="150" t="s">
        <v>79</v>
      </c>
      <c r="AY139" s="14" t="s">
        <v>115</v>
      </c>
      <c r="BE139" s="151">
        <f>IF(N139="základná",J139,0)</f>
        <v>0</v>
      </c>
      <c r="BF139" s="151">
        <f>IF(N139="znížená",J139,0)</f>
        <v>731.86</v>
      </c>
      <c r="BG139" s="151">
        <f>IF(N139="zákl. prenesená",J139,0)</f>
        <v>0</v>
      </c>
      <c r="BH139" s="151">
        <f>IF(N139="zníž. prenesená",J139,0)</f>
        <v>0</v>
      </c>
      <c r="BI139" s="151">
        <f>IF(N139="nulová",J139,0)</f>
        <v>0</v>
      </c>
      <c r="BJ139" s="14" t="s">
        <v>79</v>
      </c>
      <c r="BK139" s="151">
        <f>ROUND(I139*H139,2)</f>
        <v>731.86</v>
      </c>
      <c r="BL139" s="14" t="s">
        <v>121</v>
      </c>
      <c r="BM139" s="150" t="s">
        <v>182</v>
      </c>
    </row>
    <row r="140" spans="1:65" s="12" customFormat="1" ht="22.9" customHeight="1" x14ac:dyDescent="0.2">
      <c r="B140" s="126"/>
      <c r="D140" s="127" t="s">
        <v>69</v>
      </c>
      <c r="E140" s="136" t="s">
        <v>144</v>
      </c>
      <c r="F140" s="136" t="s">
        <v>196</v>
      </c>
      <c r="J140" s="137">
        <f>BK140</f>
        <v>4918.9400000000005</v>
      </c>
      <c r="L140" s="126"/>
      <c r="M140" s="130"/>
      <c r="N140" s="131"/>
      <c r="O140" s="131"/>
      <c r="P140" s="132">
        <f>SUM(P141:P163)</f>
        <v>96.618140199999999</v>
      </c>
      <c r="Q140" s="131"/>
      <c r="R140" s="132">
        <f>SUM(R141:R163)</f>
        <v>1.7953469559999999</v>
      </c>
      <c r="S140" s="131"/>
      <c r="T140" s="133">
        <f>SUM(T141:T163)</f>
        <v>0</v>
      </c>
      <c r="AR140" s="127" t="s">
        <v>75</v>
      </c>
      <c r="AT140" s="134" t="s">
        <v>69</v>
      </c>
      <c r="AU140" s="134" t="s">
        <v>75</v>
      </c>
      <c r="AY140" s="127" t="s">
        <v>115</v>
      </c>
      <c r="BK140" s="135">
        <f>SUM(BK141:BK163)</f>
        <v>4918.9400000000005</v>
      </c>
    </row>
    <row r="141" spans="1:65" s="2" customFormat="1" ht="24" customHeight="1" x14ac:dyDescent="0.2">
      <c r="A141" s="26"/>
      <c r="B141" s="138"/>
      <c r="C141" s="139" t="s">
        <v>179</v>
      </c>
      <c r="D141" s="139" t="s">
        <v>117</v>
      </c>
      <c r="E141" s="140" t="s">
        <v>197</v>
      </c>
      <c r="F141" s="141" t="s">
        <v>198</v>
      </c>
      <c r="G141" s="142" t="s">
        <v>199</v>
      </c>
      <c r="H141" s="143">
        <v>2</v>
      </c>
      <c r="I141" s="144">
        <v>23.25</v>
      </c>
      <c r="J141" s="144">
        <f t="shared" ref="J141:J163" si="10">ROUND(I141*H141,2)</f>
        <v>46.5</v>
      </c>
      <c r="K141" s="145"/>
      <c r="L141" s="27"/>
      <c r="M141" s="146" t="s">
        <v>1</v>
      </c>
      <c r="N141" s="147" t="s">
        <v>36</v>
      </c>
      <c r="O141" s="148">
        <v>0.71838000000000002</v>
      </c>
      <c r="P141" s="148">
        <f t="shared" ref="P141:P163" si="11">O141*H141</f>
        <v>1.43676</v>
      </c>
      <c r="Q141" s="148">
        <v>8.2386000000000004E-4</v>
      </c>
      <c r="R141" s="148">
        <f t="shared" ref="R141:R163" si="12">Q141*H141</f>
        <v>1.6477200000000001E-3</v>
      </c>
      <c r="S141" s="148">
        <v>0</v>
      </c>
      <c r="T141" s="149">
        <f t="shared" ref="T141:T163" si="13"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121</v>
      </c>
      <c r="AT141" s="150" t="s">
        <v>117</v>
      </c>
      <c r="AU141" s="150" t="s">
        <v>79</v>
      </c>
      <c r="AY141" s="14" t="s">
        <v>115</v>
      </c>
      <c r="BE141" s="151">
        <f t="shared" ref="BE141:BE163" si="14">IF(N141="základná",J141,0)</f>
        <v>0</v>
      </c>
      <c r="BF141" s="151">
        <f t="shared" ref="BF141:BF163" si="15">IF(N141="znížená",J141,0)</f>
        <v>46.5</v>
      </c>
      <c r="BG141" s="151">
        <f t="shared" ref="BG141:BG163" si="16">IF(N141="zákl. prenesená",J141,0)</f>
        <v>0</v>
      </c>
      <c r="BH141" s="151">
        <f t="shared" ref="BH141:BH163" si="17">IF(N141="zníž. prenesená",J141,0)</f>
        <v>0</v>
      </c>
      <c r="BI141" s="151">
        <f t="shared" ref="BI141:BI163" si="18">IF(N141="nulová",J141,0)</f>
        <v>0</v>
      </c>
      <c r="BJ141" s="14" t="s">
        <v>79</v>
      </c>
      <c r="BK141" s="151">
        <f t="shared" ref="BK141:BK163" si="19">ROUND(I141*H141,2)</f>
        <v>46.5</v>
      </c>
      <c r="BL141" s="14" t="s">
        <v>121</v>
      </c>
      <c r="BM141" s="150" t="s">
        <v>200</v>
      </c>
    </row>
    <row r="142" spans="1:65" s="2" customFormat="1" ht="16.5" customHeight="1" x14ac:dyDescent="0.2">
      <c r="A142" s="26"/>
      <c r="B142" s="138"/>
      <c r="C142" s="152" t="s">
        <v>184</v>
      </c>
      <c r="D142" s="152" t="s">
        <v>173</v>
      </c>
      <c r="E142" s="153" t="s">
        <v>202</v>
      </c>
      <c r="F142" s="154" t="s">
        <v>203</v>
      </c>
      <c r="G142" s="155" t="s">
        <v>199</v>
      </c>
      <c r="H142" s="156">
        <v>2</v>
      </c>
      <c r="I142" s="157">
        <v>59.55</v>
      </c>
      <c r="J142" s="157">
        <f t="shared" si="10"/>
        <v>119.1</v>
      </c>
      <c r="K142" s="158"/>
      <c r="L142" s="159"/>
      <c r="M142" s="160" t="s">
        <v>1</v>
      </c>
      <c r="N142" s="161" t="s">
        <v>36</v>
      </c>
      <c r="O142" s="148">
        <v>0</v>
      </c>
      <c r="P142" s="148">
        <f t="shared" si="11"/>
        <v>0</v>
      </c>
      <c r="Q142" s="148">
        <v>2.5000000000000001E-2</v>
      </c>
      <c r="R142" s="148">
        <f t="shared" si="12"/>
        <v>0.05</v>
      </c>
      <c r="S142" s="148">
        <v>0</v>
      </c>
      <c r="T142" s="149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144</v>
      </c>
      <c r="AT142" s="150" t="s">
        <v>173</v>
      </c>
      <c r="AU142" s="150" t="s">
        <v>79</v>
      </c>
      <c r="AY142" s="14" t="s">
        <v>115</v>
      </c>
      <c r="BE142" s="151">
        <f t="shared" si="14"/>
        <v>0</v>
      </c>
      <c r="BF142" s="151">
        <f t="shared" si="15"/>
        <v>119.1</v>
      </c>
      <c r="BG142" s="151">
        <f t="shared" si="16"/>
        <v>0</v>
      </c>
      <c r="BH142" s="151">
        <f t="shared" si="17"/>
        <v>0</v>
      </c>
      <c r="BI142" s="151">
        <f t="shared" si="18"/>
        <v>0</v>
      </c>
      <c r="BJ142" s="14" t="s">
        <v>79</v>
      </c>
      <c r="BK142" s="151">
        <f t="shared" si="19"/>
        <v>119.1</v>
      </c>
      <c r="BL142" s="14" t="s">
        <v>121</v>
      </c>
      <c r="BM142" s="150" t="s">
        <v>204</v>
      </c>
    </row>
    <row r="143" spans="1:65" s="2" customFormat="1" ht="24" customHeight="1" x14ac:dyDescent="0.2">
      <c r="A143" s="26"/>
      <c r="B143" s="138"/>
      <c r="C143" s="139" t="s">
        <v>188</v>
      </c>
      <c r="D143" s="139" t="s">
        <v>117</v>
      </c>
      <c r="E143" s="140" t="s">
        <v>226</v>
      </c>
      <c r="F143" s="141" t="s">
        <v>227</v>
      </c>
      <c r="G143" s="142" t="s">
        <v>228</v>
      </c>
      <c r="H143" s="143">
        <v>167</v>
      </c>
      <c r="I143" s="144">
        <v>1.22</v>
      </c>
      <c r="J143" s="144">
        <f t="shared" si="10"/>
        <v>203.74</v>
      </c>
      <c r="K143" s="145"/>
      <c r="L143" s="27"/>
      <c r="M143" s="146" t="s">
        <v>1</v>
      </c>
      <c r="N143" s="147" t="s">
        <v>36</v>
      </c>
      <c r="O143" s="148">
        <v>0.10162</v>
      </c>
      <c r="P143" s="148">
        <f t="shared" si="11"/>
        <v>16.97054</v>
      </c>
      <c r="Q143" s="148">
        <v>6.0340000000000002E-5</v>
      </c>
      <c r="R143" s="148">
        <f t="shared" si="12"/>
        <v>1.007678E-2</v>
      </c>
      <c r="S143" s="148">
        <v>0</v>
      </c>
      <c r="T143" s="149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121</v>
      </c>
      <c r="AT143" s="150" t="s">
        <v>117</v>
      </c>
      <c r="AU143" s="150" t="s">
        <v>79</v>
      </c>
      <c r="AY143" s="14" t="s">
        <v>115</v>
      </c>
      <c r="BE143" s="151">
        <f t="shared" si="14"/>
        <v>0</v>
      </c>
      <c r="BF143" s="151">
        <f t="shared" si="15"/>
        <v>203.74</v>
      </c>
      <c r="BG143" s="151">
        <f t="shared" si="16"/>
        <v>0</v>
      </c>
      <c r="BH143" s="151">
        <f t="shared" si="17"/>
        <v>0</v>
      </c>
      <c r="BI143" s="151">
        <f t="shared" si="18"/>
        <v>0</v>
      </c>
      <c r="BJ143" s="14" t="s">
        <v>79</v>
      </c>
      <c r="BK143" s="151">
        <f t="shared" si="19"/>
        <v>203.74</v>
      </c>
      <c r="BL143" s="14" t="s">
        <v>121</v>
      </c>
      <c r="BM143" s="150" t="s">
        <v>229</v>
      </c>
    </row>
    <row r="144" spans="1:65" s="2" customFormat="1" ht="16.5" customHeight="1" x14ac:dyDescent="0.2">
      <c r="A144" s="26"/>
      <c r="B144" s="138"/>
      <c r="C144" s="152" t="s">
        <v>192</v>
      </c>
      <c r="D144" s="152" t="s">
        <v>173</v>
      </c>
      <c r="E144" s="153" t="s">
        <v>231</v>
      </c>
      <c r="F144" s="154" t="s">
        <v>232</v>
      </c>
      <c r="G144" s="155" t="s">
        <v>199</v>
      </c>
      <c r="H144" s="156">
        <v>27.83</v>
      </c>
      <c r="I144" s="157">
        <v>37.46</v>
      </c>
      <c r="J144" s="157">
        <f t="shared" si="10"/>
        <v>1042.51</v>
      </c>
      <c r="K144" s="158"/>
      <c r="L144" s="159"/>
      <c r="M144" s="160" t="s">
        <v>1</v>
      </c>
      <c r="N144" s="161" t="s">
        <v>36</v>
      </c>
      <c r="O144" s="148">
        <v>0</v>
      </c>
      <c r="P144" s="148">
        <f t="shared" si="11"/>
        <v>0</v>
      </c>
      <c r="Q144" s="148">
        <v>1.3270000000000001E-2</v>
      </c>
      <c r="R144" s="148">
        <f t="shared" si="12"/>
        <v>0.36930409999999997</v>
      </c>
      <c r="S144" s="148">
        <v>0</v>
      </c>
      <c r="T144" s="149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144</v>
      </c>
      <c r="AT144" s="150" t="s">
        <v>173</v>
      </c>
      <c r="AU144" s="150" t="s">
        <v>79</v>
      </c>
      <c r="AY144" s="14" t="s">
        <v>115</v>
      </c>
      <c r="BE144" s="151">
        <f t="shared" si="14"/>
        <v>0</v>
      </c>
      <c r="BF144" s="151">
        <f t="shared" si="15"/>
        <v>1042.51</v>
      </c>
      <c r="BG144" s="151">
        <f t="shared" si="16"/>
        <v>0</v>
      </c>
      <c r="BH144" s="151">
        <f t="shared" si="17"/>
        <v>0</v>
      </c>
      <c r="BI144" s="151">
        <f t="shared" si="18"/>
        <v>0</v>
      </c>
      <c r="BJ144" s="14" t="s">
        <v>79</v>
      </c>
      <c r="BK144" s="151">
        <f t="shared" si="19"/>
        <v>1042.51</v>
      </c>
      <c r="BL144" s="14" t="s">
        <v>121</v>
      </c>
      <c r="BM144" s="150" t="s">
        <v>233</v>
      </c>
    </row>
    <row r="145" spans="1:65" s="2" customFormat="1" ht="16.5" customHeight="1" x14ac:dyDescent="0.2">
      <c r="A145" s="26"/>
      <c r="B145" s="138"/>
      <c r="C145" s="152" t="s">
        <v>7</v>
      </c>
      <c r="D145" s="152" t="s">
        <v>173</v>
      </c>
      <c r="E145" s="153" t="s">
        <v>243</v>
      </c>
      <c r="F145" s="154" t="s">
        <v>244</v>
      </c>
      <c r="G145" s="155" t="s">
        <v>199</v>
      </c>
      <c r="H145" s="156">
        <v>1</v>
      </c>
      <c r="I145" s="157">
        <v>37.520000000000003</v>
      </c>
      <c r="J145" s="157">
        <f t="shared" si="10"/>
        <v>37.520000000000003</v>
      </c>
      <c r="K145" s="158"/>
      <c r="L145" s="159"/>
      <c r="M145" s="160" t="s">
        <v>1</v>
      </c>
      <c r="N145" s="161" t="s">
        <v>36</v>
      </c>
      <c r="O145" s="148">
        <v>0</v>
      </c>
      <c r="P145" s="148">
        <f t="shared" si="11"/>
        <v>0</v>
      </c>
      <c r="Q145" s="148">
        <v>5.9899999999999997E-3</v>
      </c>
      <c r="R145" s="148">
        <f t="shared" si="12"/>
        <v>5.9899999999999997E-3</v>
      </c>
      <c r="S145" s="148">
        <v>0</v>
      </c>
      <c r="T145" s="149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144</v>
      </c>
      <c r="AT145" s="150" t="s">
        <v>173</v>
      </c>
      <c r="AU145" s="150" t="s">
        <v>79</v>
      </c>
      <c r="AY145" s="14" t="s">
        <v>115</v>
      </c>
      <c r="BE145" s="151">
        <f t="shared" si="14"/>
        <v>0</v>
      </c>
      <c r="BF145" s="151">
        <f t="shared" si="15"/>
        <v>37.520000000000003</v>
      </c>
      <c r="BG145" s="151">
        <f t="shared" si="16"/>
        <v>0</v>
      </c>
      <c r="BH145" s="151">
        <f t="shared" si="17"/>
        <v>0</v>
      </c>
      <c r="BI145" s="151">
        <f t="shared" si="18"/>
        <v>0</v>
      </c>
      <c r="BJ145" s="14" t="s">
        <v>79</v>
      </c>
      <c r="BK145" s="151">
        <f t="shared" si="19"/>
        <v>37.520000000000003</v>
      </c>
      <c r="BL145" s="14" t="s">
        <v>121</v>
      </c>
      <c r="BM145" s="150" t="s">
        <v>245</v>
      </c>
    </row>
    <row r="146" spans="1:65" s="2" customFormat="1" ht="16.5" customHeight="1" x14ac:dyDescent="0.2">
      <c r="A146" s="26"/>
      <c r="B146" s="138"/>
      <c r="C146" s="152" t="s">
        <v>201</v>
      </c>
      <c r="D146" s="152" t="s">
        <v>173</v>
      </c>
      <c r="E146" s="153" t="s">
        <v>251</v>
      </c>
      <c r="F146" s="154" t="s">
        <v>252</v>
      </c>
      <c r="G146" s="155" t="s">
        <v>199</v>
      </c>
      <c r="H146" s="156">
        <v>1</v>
      </c>
      <c r="I146" s="157">
        <v>16.940000000000001</v>
      </c>
      <c r="J146" s="157">
        <f t="shared" si="10"/>
        <v>16.940000000000001</v>
      </c>
      <c r="K146" s="158"/>
      <c r="L146" s="159"/>
      <c r="M146" s="160" t="s">
        <v>1</v>
      </c>
      <c r="N146" s="161" t="s">
        <v>36</v>
      </c>
      <c r="O146" s="148">
        <v>0</v>
      </c>
      <c r="P146" s="148">
        <f t="shared" si="11"/>
        <v>0</v>
      </c>
      <c r="Q146" s="148">
        <v>3.46E-3</v>
      </c>
      <c r="R146" s="148">
        <f t="shared" si="12"/>
        <v>3.46E-3</v>
      </c>
      <c r="S146" s="148">
        <v>0</v>
      </c>
      <c r="T146" s="149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144</v>
      </c>
      <c r="AT146" s="150" t="s">
        <v>173</v>
      </c>
      <c r="AU146" s="150" t="s">
        <v>79</v>
      </c>
      <c r="AY146" s="14" t="s">
        <v>115</v>
      </c>
      <c r="BE146" s="151">
        <f t="shared" si="14"/>
        <v>0</v>
      </c>
      <c r="BF146" s="151">
        <f t="shared" si="15"/>
        <v>16.940000000000001</v>
      </c>
      <c r="BG146" s="151">
        <f t="shared" si="16"/>
        <v>0</v>
      </c>
      <c r="BH146" s="151">
        <f t="shared" si="17"/>
        <v>0</v>
      </c>
      <c r="BI146" s="151">
        <f t="shared" si="18"/>
        <v>0</v>
      </c>
      <c r="BJ146" s="14" t="s">
        <v>79</v>
      </c>
      <c r="BK146" s="151">
        <f t="shared" si="19"/>
        <v>16.940000000000001</v>
      </c>
      <c r="BL146" s="14" t="s">
        <v>121</v>
      </c>
      <c r="BM146" s="150" t="s">
        <v>253</v>
      </c>
    </row>
    <row r="147" spans="1:65" s="2" customFormat="1" ht="16.5" customHeight="1" x14ac:dyDescent="0.2">
      <c r="A147" s="26"/>
      <c r="B147" s="138"/>
      <c r="C147" s="152" t="s">
        <v>205</v>
      </c>
      <c r="D147" s="152" t="s">
        <v>173</v>
      </c>
      <c r="E147" s="153" t="s">
        <v>255</v>
      </c>
      <c r="F147" s="154" t="s">
        <v>256</v>
      </c>
      <c r="G147" s="155" t="s">
        <v>199</v>
      </c>
      <c r="H147" s="156">
        <v>1</v>
      </c>
      <c r="I147" s="157">
        <v>21.77</v>
      </c>
      <c r="J147" s="157">
        <f t="shared" si="10"/>
        <v>21.77</v>
      </c>
      <c r="K147" s="158"/>
      <c r="L147" s="159"/>
      <c r="M147" s="160" t="s">
        <v>1</v>
      </c>
      <c r="N147" s="161" t="s">
        <v>36</v>
      </c>
      <c r="O147" s="148">
        <v>0</v>
      </c>
      <c r="P147" s="148">
        <f t="shared" si="11"/>
        <v>0</v>
      </c>
      <c r="Q147" s="148">
        <v>4.15E-3</v>
      </c>
      <c r="R147" s="148">
        <f t="shared" si="12"/>
        <v>4.15E-3</v>
      </c>
      <c r="S147" s="148">
        <v>0</v>
      </c>
      <c r="T147" s="149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144</v>
      </c>
      <c r="AT147" s="150" t="s">
        <v>173</v>
      </c>
      <c r="AU147" s="150" t="s">
        <v>79</v>
      </c>
      <c r="AY147" s="14" t="s">
        <v>115</v>
      </c>
      <c r="BE147" s="151">
        <f t="shared" si="14"/>
        <v>0</v>
      </c>
      <c r="BF147" s="151">
        <f t="shared" si="15"/>
        <v>21.77</v>
      </c>
      <c r="BG147" s="151">
        <f t="shared" si="16"/>
        <v>0</v>
      </c>
      <c r="BH147" s="151">
        <f t="shared" si="17"/>
        <v>0</v>
      </c>
      <c r="BI147" s="151">
        <f t="shared" si="18"/>
        <v>0</v>
      </c>
      <c r="BJ147" s="14" t="s">
        <v>79</v>
      </c>
      <c r="BK147" s="151">
        <f t="shared" si="19"/>
        <v>21.77</v>
      </c>
      <c r="BL147" s="14" t="s">
        <v>121</v>
      </c>
      <c r="BM147" s="150" t="s">
        <v>257</v>
      </c>
    </row>
    <row r="148" spans="1:65" s="2" customFormat="1" ht="24" customHeight="1" x14ac:dyDescent="0.2">
      <c r="A148" s="26"/>
      <c r="B148" s="138"/>
      <c r="C148" s="139" t="s">
        <v>209</v>
      </c>
      <c r="D148" s="139" t="s">
        <v>117</v>
      </c>
      <c r="E148" s="140" t="s">
        <v>259</v>
      </c>
      <c r="F148" s="141" t="s">
        <v>260</v>
      </c>
      <c r="G148" s="142" t="s">
        <v>199</v>
      </c>
      <c r="H148" s="143">
        <v>2</v>
      </c>
      <c r="I148" s="144">
        <v>25.4</v>
      </c>
      <c r="J148" s="144">
        <f t="shared" si="10"/>
        <v>50.8</v>
      </c>
      <c r="K148" s="145"/>
      <c r="L148" s="27"/>
      <c r="M148" s="146" t="s">
        <v>1</v>
      </c>
      <c r="N148" s="147" t="s">
        <v>36</v>
      </c>
      <c r="O148" s="148">
        <v>1.46994</v>
      </c>
      <c r="P148" s="148">
        <f t="shared" si="11"/>
        <v>2.93988</v>
      </c>
      <c r="Q148" s="148">
        <v>8.2386000000000004E-4</v>
      </c>
      <c r="R148" s="148">
        <f t="shared" si="12"/>
        <v>1.6477200000000001E-3</v>
      </c>
      <c r="S148" s="148">
        <v>0</v>
      </c>
      <c r="T148" s="149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121</v>
      </c>
      <c r="AT148" s="150" t="s">
        <v>117</v>
      </c>
      <c r="AU148" s="150" t="s">
        <v>79</v>
      </c>
      <c r="AY148" s="14" t="s">
        <v>115</v>
      </c>
      <c r="BE148" s="151">
        <f t="shared" si="14"/>
        <v>0</v>
      </c>
      <c r="BF148" s="151">
        <f t="shared" si="15"/>
        <v>50.8</v>
      </c>
      <c r="BG148" s="151">
        <f t="shared" si="16"/>
        <v>0</v>
      </c>
      <c r="BH148" s="151">
        <f t="shared" si="17"/>
        <v>0</v>
      </c>
      <c r="BI148" s="151">
        <f t="shared" si="18"/>
        <v>0</v>
      </c>
      <c r="BJ148" s="14" t="s">
        <v>79</v>
      </c>
      <c r="BK148" s="151">
        <f t="shared" si="19"/>
        <v>50.8</v>
      </c>
      <c r="BL148" s="14" t="s">
        <v>121</v>
      </c>
      <c r="BM148" s="150" t="s">
        <v>261</v>
      </c>
    </row>
    <row r="149" spans="1:65" s="2" customFormat="1" ht="16.5" customHeight="1" x14ac:dyDescent="0.2">
      <c r="A149" s="26"/>
      <c r="B149" s="138"/>
      <c r="C149" s="152" t="s">
        <v>213</v>
      </c>
      <c r="D149" s="152" t="s">
        <v>173</v>
      </c>
      <c r="E149" s="153" t="s">
        <v>263</v>
      </c>
      <c r="F149" s="154" t="s">
        <v>264</v>
      </c>
      <c r="G149" s="155" t="s">
        <v>199</v>
      </c>
      <c r="H149" s="156">
        <v>2</v>
      </c>
      <c r="I149" s="157">
        <v>234.37</v>
      </c>
      <c r="J149" s="157">
        <f t="shared" si="10"/>
        <v>468.74</v>
      </c>
      <c r="K149" s="158"/>
      <c r="L149" s="159"/>
      <c r="M149" s="160" t="s">
        <v>1</v>
      </c>
      <c r="N149" s="161" t="s">
        <v>36</v>
      </c>
      <c r="O149" s="148">
        <v>0</v>
      </c>
      <c r="P149" s="148">
        <f t="shared" si="11"/>
        <v>0</v>
      </c>
      <c r="Q149" s="148">
        <v>1.2800000000000001E-2</v>
      </c>
      <c r="R149" s="148">
        <f t="shared" si="12"/>
        <v>2.5600000000000001E-2</v>
      </c>
      <c r="S149" s="148">
        <v>0</v>
      </c>
      <c r="T149" s="149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144</v>
      </c>
      <c r="AT149" s="150" t="s">
        <v>173</v>
      </c>
      <c r="AU149" s="150" t="s">
        <v>79</v>
      </c>
      <c r="AY149" s="14" t="s">
        <v>115</v>
      </c>
      <c r="BE149" s="151">
        <f t="shared" si="14"/>
        <v>0</v>
      </c>
      <c r="BF149" s="151">
        <f t="shared" si="15"/>
        <v>468.74</v>
      </c>
      <c r="BG149" s="151">
        <f t="shared" si="16"/>
        <v>0</v>
      </c>
      <c r="BH149" s="151">
        <f t="shared" si="17"/>
        <v>0</v>
      </c>
      <c r="BI149" s="151">
        <f t="shared" si="18"/>
        <v>0</v>
      </c>
      <c r="BJ149" s="14" t="s">
        <v>79</v>
      </c>
      <c r="BK149" s="151">
        <f t="shared" si="19"/>
        <v>468.74</v>
      </c>
      <c r="BL149" s="14" t="s">
        <v>121</v>
      </c>
      <c r="BM149" s="150" t="s">
        <v>265</v>
      </c>
    </row>
    <row r="150" spans="1:65" s="2" customFormat="1" ht="16.5" customHeight="1" x14ac:dyDescent="0.2">
      <c r="A150" s="26"/>
      <c r="B150" s="138"/>
      <c r="C150" s="152" t="s">
        <v>217</v>
      </c>
      <c r="D150" s="152" t="s">
        <v>173</v>
      </c>
      <c r="E150" s="153" t="s">
        <v>267</v>
      </c>
      <c r="F150" s="154" t="s">
        <v>268</v>
      </c>
      <c r="G150" s="155" t="s">
        <v>199</v>
      </c>
      <c r="H150" s="156">
        <v>2</v>
      </c>
      <c r="I150" s="157">
        <v>27.41</v>
      </c>
      <c r="J150" s="157">
        <f t="shared" si="10"/>
        <v>54.82</v>
      </c>
      <c r="K150" s="158"/>
      <c r="L150" s="159"/>
      <c r="M150" s="160" t="s">
        <v>1</v>
      </c>
      <c r="N150" s="161" t="s">
        <v>36</v>
      </c>
      <c r="O150" s="148">
        <v>0</v>
      </c>
      <c r="P150" s="148">
        <f t="shared" si="11"/>
        <v>0</v>
      </c>
      <c r="Q150" s="148">
        <v>8.0000000000000002E-3</v>
      </c>
      <c r="R150" s="148">
        <f t="shared" si="12"/>
        <v>1.6E-2</v>
      </c>
      <c r="S150" s="148">
        <v>0</v>
      </c>
      <c r="T150" s="149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144</v>
      </c>
      <c r="AT150" s="150" t="s">
        <v>173</v>
      </c>
      <c r="AU150" s="150" t="s">
        <v>79</v>
      </c>
      <c r="AY150" s="14" t="s">
        <v>115</v>
      </c>
      <c r="BE150" s="151">
        <f t="shared" si="14"/>
        <v>0</v>
      </c>
      <c r="BF150" s="151">
        <f t="shared" si="15"/>
        <v>54.82</v>
      </c>
      <c r="BG150" s="151">
        <f t="shared" si="16"/>
        <v>0</v>
      </c>
      <c r="BH150" s="151">
        <f t="shared" si="17"/>
        <v>0</v>
      </c>
      <c r="BI150" s="151">
        <f t="shared" si="18"/>
        <v>0</v>
      </c>
      <c r="BJ150" s="14" t="s">
        <v>79</v>
      </c>
      <c r="BK150" s="151">
        <f t="shared" si="19"/>
        <v>54.82</v>
      </c>
      <c r="BL150" s="14" t="s">
        <v>121</v>
      </c>
      <c r="BM150" s="150" t="s">
        <v>269</v>
      </c>
    </row>
    <row r="151" spans="1:65" s="2" customFormat="1" ht="24" customHeight="1" x14ac:dyDescent="0.2">
      <c r="A151" s="26"/>
      <c r="B151" s="138"/>
      <c r="C151" s="139" t="s">
        <v>221</v>
      </c>
      <c r="D151" s="139" t="s">
        <v>117</v>
      </c>
      <c r="E151" s="140" t="s">
        <v>271</v>
      </c>
      <c r="F151" s="141" t="s">
        <v>272</v>
      </c>
      <c r="G151" s="142" t="s">
        <v>199</v>
      </c>
      <c r="H151" s="143">
        <v>2</v>
      </c>
      <c r="I151" s="144">
        <v>11.87</v>
      </c>
      <c r="J151" s="144">
        <f t="shared" si="10"/>
        <v>23.74</v>
      </c>
      <c r="K151" s="145"/>
      <c r="L151" s="27"/>
      <c r="M151" s="146" t="s">
        <v>1</v>
      </c>
      <c r="N151" s="147" t="s">
        <v>36</v>
      </c>
      <c r="O151" s="148">
        <v>0.67007000000000005</v>
      </c>
      <c r="P151" s="148">
        <f t="shared" si="11"/>
        <v>1.3401400000000001</v>
      </c>
      <c r="Q151" s="148">
        <v>3.5523E-4</v>
      </c>
      <c r="R151" s="148">
        <f t="shared" si="12"/>
        <v>7.1046E-4</v>
      </c>
      <c r="S151" s="148">
        <v>0</v>
      </c>
      <c r="T151" s="149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121</v>
      </c>
      <c r="AT151" s="150" t="s">
        <v>117</v>
      </c>
      <c r="AU151" s="150" t="s">
        <v>79</v>
      </c>
      <c r="AY151" s="14" t="s">
        <v>115</v>
      </c>
      <c r="BE151" s="151">
        <f t="shared" si="14"/>
        <v>0</v>
      </c>
      <c r="BF151" s="151">
        <f t="shared" si="15"/>
        <v>23.74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4" t="s">
        <v>79</v>
      </c>
      <c r="BK151" s="151">
        <f t="shared" si="19"/>
        <v>23.74</v>
      </c>
      <c r="BL151" s="14" t="s">
        <v>121</v>
      </c>
      <c r="BM151" s="150" t="s">
        <v>273</v>
      </c>
    </row>
    <row r="152" spans="1:65" s="2" customFormat="1" ht="16.5" customHeight="1" x14ac:dyDescent="0.2">
      <c r="A152" s="26"/>
      <c r="B152" s="138"/>
      <c r="C152" s="152" t="s">
        <v>225</v>
      </c>
      <c r="D152" s="152" t="s">
        <v>173</v>
      </c>
      <c r="E152" s="153" t="s">
        <v>275</v>
      </c>
      <c r="F152" s="154" t="s">
        <v>276</v>
      </c>
      <c r="G152" s="155" t="s">
        <v>199</v>
      </c>
      <c r="H152" s="156">
        <v>2</v>
      </c>
      <c r="I152" s="157">
        <v>346.1</v>
      </c>
      <c r="J152" s="157">
        <f t="shared" si="10"/>
        <v>692.2</v>
      </c>
      <c r="K152" s="158"/>
      <c r="L152" s="159"/>
      <c r="M152" s="160" t="s">
        <v>1</v>
      </c>
      <c r="N152" s="161" t="s">
        <v>36</v>
      </c>
      <c r="O152" s="148">
        <v>0</v>
      </c>
      <c r="P152" s="148">
        <f t="shared" si="11"/>
        <v>0</v>
      </c>
      <c r="Q152" s="148">
        <v>0.04</v>
      </c>
      <c r="R152" s="148">
        <f t="shared" si="12"/>
        <v>0.08</v>
      </c>
      <c r="S152" s="148">
        <v>0</v>
      </c>
      <c r="T152" s="149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144</v>
      </c>
      <c r="AT152" s="150" t="s">
        <v>173</v>
      </c>
      <c r="AU152" s="150" t="s">
        <v>79</v>
      </c>
      <c r="AY152" s="14" t="s">
        <v>115</v>
      </c>
      <c r="BE152" s="151">
        <f t="shared" si="14"/>
        <v>0</v>
      </c>
      <c r="BF152" s="151">
        <f t="shared" si="15"/>
        <v>692.2</v>
      </c>
      <c r="BG152" s="151">
        <f t="shared" si="16"/>
        <v>0</v>
      </c>
      <c r="BH152" s="151">
        <f t="shared" si="17"/>
        <v>0</v>
      </c>
      <c r="BI152" s="151">
        <f t="shared" si="18"/>
        <v>0</v>
      </c>
      <c r="BJ152" s="14" t="s">
        <v>79</v>
      </c>
      <c r="BK152" s="151">
        <f t="shared" si="19"/>
        <v>692.2</v>
      </c>
      <c r="BL152" s="14" t="s">
        <v>121</v>
      </c>
      <c r="BM152" s="150" t="s">
        <v>277</v>
      </c>
    </row>
    <row r="153" spans="1:65" s="2" customFormat="1" ht="24" customHeight="1" x14ac:dyDescent="0.2">
      <c r="A153" s="26"/>
      <c r="B153" s="138"/>
      <c r="C153" s="139" t="s">
        <v>230</v>
      </c>
      <c r="D153" s="139" t="s">
        <v>117</v>
      </c>
      <c r="E153" s="140" t="s">
        <v>366</v>
      </c>
      <c r="F153" s="141" t="s">
        <v>367</v>
      </c>
      <c r="G153" s="142" t="s">
        <v>199</v>
      </c>
      <c r="H153" s="143">
        <v>1</v>
      </c>
      <c r="I153" s="144">
        <v>24</v>
      </c>
      <c r="J153" s="144">
        <f t="shared" si="10"/>
        <v>24</v>
      </c>
      <c r="K153" s="145"/>
      <c r="L153" s="27"/>
      <c r="M153" s="146" t="s">
        <v>1</v>
      </c>
      <c r="N153" s="147" t="s">
        <v>36</v>
      </c>
      <c r="O153" s="148">
        <v>1.7649999999999999</v>
      </c>
      <c r="P153" s="148">
        <f t="shared" si="11"/>
        <v>1.7649999999999999</v>
      </c>
      <c r="Q153" s="148">
        <v>1.6199999999999999E-3</v>
      </c>
      <c r="R153" s="148">
        <f t="shared" si="12"/>
        <v>1.6199999999999999E-3</v>
      </c>
      <c r="S153" s="148">
        <v>0</v>
      </c>
      <c r="T153" s="149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121</v>
      </c>
      <c r="AT153" s="150" t="s">
        <v>117</v>
      </c>
      <c r="AU153" s="150" t="s">
        <v>79</v>
      </c>
      <c r="AY153" s="14" t="s">
        <v>115</v>
      </c>
      <c r="BE153" s="151">
        <f t="shared" si="14"/>
        <v>0</v>
      </c>
      <c r="BF153" s="151">
        <f t="shared" si="15"/>
        <v>24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4" t="s">
        <v>79</v>
      </c>
      <c r="BK153" s="151">
        <f t="shared" si="19"/>
        <v>24</v>
      </c>
      <c r="BL153" s="14" t="s">
        <v>121</v>
      </c>
      <c r="BM153" s="150" t="s">
        <v>368</v>
      </c>
    </row>
    <row r="154" spans="1:65" s="2" customFormat="1" ht="16.5" customHeight="1" x14ac:dyDescent="0.2">
      <c r="A154" s="26"/>
      <c r="B154" s="138"/>
      <c r="C154" s="152" t="s">
        <v>234</v>
      </c>
      <c r="D154" s="152" t="s">
        <v>173</v>
      </c>
      <c r="E154" s="153" t="s">
        <v>369</v>
      </c>
      <c r="F154" s="154" t="s">
        <v>370</v>
      </c>
      <c r="G154" s="155" t="s">
        <v>199</v>
      </c>
      <c r="H154" s="156">
        <v>1</v>
      </c>
      <c r="I154" s="157">
        <v>337</v>
      </c>
      <c r="J154" s="157">
        <f t="shared" si="10"/>
        <v>337</v>
      </c>
      <c r="K154" s="158"/>
      <c r="L154" s="159"/>
      <c r="M154" s="160" t="s">
        <v>1</v>
      </c>
      <c r="N154" s="161" t="s">
        <v>36</v>
      </c>
      <c r="O154" s="148">
        <v>0</v>
      </c>
      <c r="P154" s="148">
        <f t="shared" si="11"/>
        <v>0</v>
      </c>
      <c r="Q154" s="148">
        <v>3.7999999999999999E-2</v>
      </c>
      <c r="R154" s="148">
        <f t="shared" si="12"/>
        <v>3.7999999999999999E-2</v>
      </c>
      <c r="S154" s="148">
        <v>0</v>
      </c>
      <c r="T154" s="149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144</v>
      </c>
      <c r="AT154" s="150" t="s">
        <v>173</v>
      </c>
      <c r="AU154" s="150" t="s">
        <v>79</v>
      </c>
      <c r="AY154" s="14" t="s">
        <v>115</v>
      </c>
      <c r="BE154" s="151">
        <f t="shared" si="14"/>
        <v>0</v>
      </c>
      <c r="BF154" s="151">
        <f t="shared" si="15"/>
        <v>337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4" t="s">
        <v>79</v>
      </c>
      <c r="BK154" s="151">
        <f t="shared" si="19"/>
        <v>337</v>
      </c>
      <c r="BL154" s="14" t="s">
        <v>121</v>
      </c>
      <c r="BM154" s="150" t="s">
        <v>371</v>
      </c>
    </row>
    <row r="155" spans="1:65" s="2" customFormat="1" ht="16.5" customHeight="1" x14ac:dyDescent="0.2">
      <c r="A155" s="26"/>
      <c r="B155" s="138"/>
      <c r="C155" s="152" t="s">
        <v>238</v>
      </c>
      <c r="D155" s="152" t="s">
        <v>173</v>
      </c>
      <c r="E155" s="153" t="s">
        <v>372</v>
      </c>
      <c r="F155" s="154" t="s">
        <v>373</v>
      </c>
      <c r="G155" s="155" t="s">
        <v>199</v>
      </c>
      <c r="H155" s="156">
        <v>1</v>
      </c>
      <c r="I155" s="157">
        <v>30</v>
      </c>
      <c r="J155" s="157">
        <f t="shared" si="10"/>
        <v>30</v>
      </c>
      <c r="K155" s="158"/>
      <c r="L155" s="159"/>
      <c r="M155" s="160" t="s">
        <v>1</v>
      </c>
      <c r="N155" s="161" t="s">
        <v>36</v>
      </c>
      <c r="O155" s="148">
        <v>0</v>
      </c>
      <c r="P155" s="148">
        <f t="shared" si="11"/>
        <v>0</v>
      </c>
      <c r="Q155" s="148">
        <v>8.0000000000000002E-3</v>
      </c>
      <c r="R155" s="148">
        <f t="shared" si="12"/>
        <v>8.0000000000000002E-3</v>
      </c>
      <c r="S155" s="148">
        <v>0</v>
      </c>
      <c r="T155" s="149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144</v>
      </c>
      <c r="AT155" s="150" t="s">
        <v>173</v>
      </c>
      <c r="AU155" s="150" t="s">
        <v>79</v>
      </c>
      <c r="AY155" s="14" t="s">
        <v>115</v>
      </c>
      <c r="BE155" s="151">
        <f t="shared" si="14"/>
        <v>0</v>
      </c>
      <c r="BF155" s="151">
        <f t="shared" si="15"/>
        <v>30</v>
      </c>
      <c r="BG155" s="151">
        <f t="shared" si="16"/>
        <v>0</v>
      </c>
      <c r="BH155" s="151">
        <f t="shared" si="17"/>
        <v>0</v>
      </c>
      <c r="BI155" s="151">
        <f t="shared" si="18"/>
        <v>0</v>
      </c>
      <c r="BJ155" s="14" t="s">
        <v>79</v>
      </c>
      <c r="BK155" s="151">
        <f t="shared" si="19"/>
        <v>30</v>
      </c>
      <c r="BL155" s="14" t="s">
        <v>121</v>
      </c>
      <c r="BM155" s="150" t="s">
        <v>374</v>
      </c>
    </row>
    <row r="156" spans="1:65" s="2" customFormat="1" ht="24" customHeight="1" x14ac:dyDescent="0.2">
      <c r="A156" s="26"/>
      <c r="B156" s="138"/>
      <c r="C156" s="139" t="s">
        <v>242</v>
      </c>
      <c r="D156" s="139" t="s">
        <v>117</v>
      </c>
      <c r="E156" s="140" t="s">
        <v>287</v>
      </c>
      <c r="F156" s="141" t="s">
        <v>288</v>
      </c>
      <c r="G156" s="142" t="s">
        <v>228</v>
      </c>
      <c r="H156" s="143">
        <v>167</v>
      </c>
      <c r="I156" s="144">
        <v>0.75</v>
      </c>
      <c r="J156" s="144">
        <f t="shared" si="10"/>
        <v>125.25</v>
      </c>
      <c r="K156" s="145"/>
      <c r="L156" s="27"/>
      <c r="M156" s="146" t="s">
        <v>1</v>
      </c>
      <c r="N156" s="147" t="s">
        <v>36</v>
      </c>
      <c r="O156" s="148">
        <v>4.1250000000000002E-2</v>
      </c>
      <c r="P156" s="148">
        <f t="shared" si="11"/>
        <v>6.8887499999999999</v>
      </c>
      <c r="Q156" s="148">
        <v>0</v>
      </c>
      <c r="R156" s="148">
        <f t="shared" si="12"/>
        <v>0</v>
      </c>
      <c r="S156" s="148">
        <v>0</v>
      </c>
      <c r="T156" s="149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121</v>
      </c>
      <c r="AT156" s="150" t="s">
        <v>117</v>
      </c>
      <c r="AU156" s="150" t="s">
        <v>79</v>
      </c>
      <c r="AY156" s="14" t="s">
        <v>115</v>
      </c>
      <c r="BE156" s="151">
        <f t="shared" si="14"/>
        <v>0</v>
      </c>
      <c r="BF156" s="151">
        <f t="shared" si="15"/>
        <v>125.25</v>
      </c>
      <c r="BG156" s="151">
        <f t="shared" si="16"/>
        <v>0</v>
      </c>
      <c r="BH156" s="151">
        <f t="shared" si="17"/>
        <v>0</v>
      </c>
      <c r="BI156" s="151">
        <f t="shared" si="18"/>
        <v>0</v>
      </c>
      <c r="BJ156" s="14" t="s">
        <v>79</v>
      </c>
      <c r="BK156" s="151">
        <f t="shared" si="19"/>
        <v>125.25</v>
      </c>
      <c r="BL156" s="14" t="s">
        <v>121</v>
      </c>
      <c r="BM156" s="150" t="s">
        <v>289</v>
      </c>
    </row>
    <row r="157" spans="1:65" s="2" customFormat="1" ht="24" customHeight="1" x14ac:dyDescent="0.2">
      <c r="A157" s="26"/>
      <c r="B157" s="138"/>
      <c r="C157" s="139" t="s">
        <v>246</v>
      </c>
      <c r="D157" s="139" t="s">
        <v>117</v>
      </c>
      <c r="E157" s="140" t="s">
        <v>291</v>
      </c>
      <c r="F157" s="141" t="s">
        <v>292</v>
      </c>
      <c r="G157" s="142" t="s">
        <v>228</v>
      </c>
      <c r="H157" s="143">
        <v>167</v>
      </c>
      <c r="I157" s="144">
        <v>5.15</v>
      </c>
      <c r="J157" s="144">
        <f t="shared" si="10"/>
        <v>860.05</v>
      </c>
      <c r="K157" s="145"/>
      <c r="L157" s="27"/>
      <c r="M157" s="146" t="s">
        <v>1</v>
      </c>
      <c r="N157" s="147" t="s">
        <v>36</v>
      </c>
      <c r="O157" s="148">
        <v>0.2753506</v>
      </c>
      <c r="P157" s="148">
        <f t="shared" si="11"/>
        <v>45.983550200000003</v>
      </c>
      <c r="Q157" s="148">
        <v>0</v>
      </c>
      <c r="R157" s="148">
        <f t="shared" si="12"/>
        <v>0</v>
      </c>
      <c r="S157" s="148">
        <v>0</v>
      </c>
      <c r="T157" s="14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121</v>
      </c>
      <c r="AT157" s="150" t="s">
        <v>117</v>
      </c>
      <c r="AU157" s="150" t="s">
        <v>79</v>
      </c>
      <c r="AY157" s="14" t="s">
        <v>115</v>
      </c>
      <c r="BE157" s="151">
        <f t="shared" si="14"/>
        <v>0</v>
      </c>
      <c r="BF157" s="151">
        <f t="shared" si="15"/>
        <v>860.05</v>
      </c>
      <c r="BG157" s="151">
        <f t="shared" si="16"/>
        <v>0</v>
      </c>
      <c r="BH157" s="151">
        <f t="shared" si="17"/>
        <v>0</v>
      </c>
      <c r="BI157" s="151">
        <f t="shared" si="18"/>
        <v>0</v>
      </c>
      <c r="BJ157" s="14" t="s">
        <v>79</v>
      </c>
      <c r="BK157" s="151">
        <f t="shared" si="19"/>
        <v>860.05</v>
      </c>
      <c r="BL157" s="14" t="s">
        <v>121</v>
      </c>
      <c r="BM157" s="150" t="s">
        <v>293</v>
      </c>
    </row>
    <row r="158" spans="1:65" s="2" customFormat="1" ht="24" customHeight="1" x14ac:dyDescent="0.2">
      <c r="A158" s="26"/>
      <c r="B158" s="138"/>
      <c r="C158" s="139" t="s">
        <v>250</v>
      </c>
      <c r="D158" s="139" t="s">
        <v>117</v>
      </c>
      <c r="E158" s="140" t="s">
        <v>295</v>
      </c>
      <c r="F158" s="141" t="s">
        <v>296</v>
      </c>
      <c r="G158" s="142" t="s">
        <v>199</v>
      </c>
      <c r="H158" s="143">
        <v>1</v>
      </c>
      <c r="I158" s="144">
        <v>218.27</v>
      </c>
      <c r="J158" s="144">
        <f t="shared" si="10"/>
        <v>218.27</v>
      </c>
      <c r="K158" s="145"/>
      <c r="L158" s="27"/>
      <c r="M158" s="146" t="s">
        <v>1</v>
      </c>
      <c r="N158" s="147" t="s">
        <v>36</v>
      </c>
      <c r="O158" s="148">
        <v>9.58</v>
      </c>
      <c r="P158" s="148">
        <f t="shared" si="11"/>
        <v>9.58</v>
      </c>
      <c r="Q158" s="148">
        <v>1.583E-2</v>
      </c>
      <c r="R158" s="148">
        <f t="shared" si="12"/>
        <v>1.583E-2</v>
      </c>
      <c r="S158" s="148">
        <v>0</v>
      </c>
      <c r="T158" s="149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121</v>
      </c>
      <c r="AT158" s="150" t="s">
        <v>117</v>
      </c>
      <c r="AU158" s="150" t="s">
        <v>79</v>
      </c>
      <c r="AY158" s="14" t="s">
        <v>115</v>
      </c>
      <c r="BE158" s="151">
        <f t="shared" si="14"/>
        <v>0</v>
      </c>
      <c r="BF158" s="151">
        <f t="shared" si="15"/>
        <v>218.27</v>
      </c>
      <c r="BG158" s="151">
        <f t="shared" si="16"/>
        <v>0</v>
      </c>
      <c r="BH158" s="151">
        <f t="shared" si="17"/>
        <v>0</v>
      </c>
      <c r="BI158" s="151">
        <f t="shared" si="18"/>
        <v>0</v>
      </c>
      <c r="BJ158" s="14" t="s">
        <v>79</v>
      </c>
      <c r="BK158" s="151">
        <f t="shared" si="19"/>
        <v>218.27</v>
      </c>
      <c r="BL158" s="14" t="s">
        <v>121</v>
      </c>
      <c r="BM158" s="150" t="s">
        <v>297</v>
      </c>
    </row>
    <row r="159" spans="1:65" s="2" customFormat="1" ht="16.5" customHeight="1" x14ac:dyDescent="0.2">
      <c r="A159" s="26"/>
      <c r="B159" s="138"/>
      <c r="C159" s="139" t="s">
        <v>254</v>
      </c>
      <c r="D159" s="139" t="s">
        <v>117</v>
      </c>
      <c r="E159" s="140" t="s">
        <v>299</v>
      </c>
      <c r="F159" s="141" t="s">
        <v>300</v>
      </c>
      <c r="G159" s="142" t="s">
        <v>199</v>
      </c>
      <c r="H159" s="143">
        <v>3</v>
      </c>
      <c r="I159" s="144">
        <v>23.62</v>
      </c>
      <c r="J159" s="144">
        <f t="shared" si="10"/>
        <v>70.86</v>
      </c>
      <c r="K159" s="145"/>
      <c r="L159" s="27"/>
      <c r="M159" s="146" t="s">
        <v>1</v>
      </c>
      <c r="N159" s="147" t="s">
        <v>36</v>
      </c>
      <c r="O159" s="148">
        <v>0.81596000000000002</v>
      </c>
      <c r="P159" s="148">
        <f t="shared" si="11"/>
        <v>2.4478800000000001</v>
      </c>
      <c r="Q159" s="148">
        <v>0.118212424</v>
      </c>
      <c r="R159" s="148">
        <f t="shared" si="12"/>
        <v>0.354637272</v>
      </c>
      <c r="S159" s="148">
        <v>0</v>
      </c>
      <c r="T159" s="149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121</v>
      </c>
      <c r="AT159" s="150" t="s">
        <v>117</v>
      </c>
      <c r="AU159" s="150" t="s">
        <v>79</v>
      </c>
      <c r="AY159" s="14" t="s">
        <v>115</v>
      </c>
      <c r="BE159" s="151">
        <f t="shared" si="14"/>
        <v>0</v>
      </c>
      <c r="BF159" s="151">
        <f t="shared" si="15"/>
        <v>70.86</v>
      </c>
      <c r="BG159" s="151">
        <f t="shared" si="16"/>
        <v>0</v>
      </c>
      <c r="BH159" s="151">
        <f t="shared" si="17"/>
        <v>0</v>
      </c>
      <c r="BI159" s="151">
        <f t="shared" si="18"/>
        <v>0</v>
      </c>
      <c r="BJ159" s="14" t="s">
        <v>79</v>
      </c>
      <c r="BK159" s="151">
        <f t="shared" si="19"/>
        <v>70.86</v>
      </c>
      <c r="BL159" s="14" t="s">
        <v>121</v>
      </c>
      <c r="BM159" s="150" t="s">
        <v>301</v>
      </c>
    </row>
    <row r="160" spans="1:65" s="2" customFormat="1" ht="16.5" customHeight="1" x14ac:dyDescent="0.2">
      <c r="A160" s="26"/>
      <c r="B160" s="138"/>
      <c r="C160" s="152" t="s">
        <v>258</v>
      </c>
      <c r="D160" s="152" t="s">
        <v>173</v>
      </c>
      <c r="E160" s="153" t="s">
        <v>303</v>
      </c>
      <c r="F160" s="154" t="s">
        <v>304</v>
      </c>
      <c r="G160" s="155" t="s">
        <v>199</v>
      </c>
      <c r="H160" s="156">
        <v>3</v>
      </c>
      <c r="I160" s="157">
        <v>23.56</v>
      </c>
      <c r="J160" s="157">
        <f t="shared" si="10"/>
        <v>70.680000000000007</v>
      </c>
      <c r="K160" s="158"/>
      <c r="L160" s="159"/>
      <c r="M160" s="160" t="s">
        <v>1</v>
      </c>
      <c r="N160" s="161" t="s">
        <v>36</v>
      </c>
      <c r="O160" s="148">
        <v>0</v>
      </c>
      <c r="P160" s="148">
        <f t="shared" si="11"/>
        <v>0</v>
      </c>
      <c r="Q160" s="148">
        <v>1.6E-2</v>
      </c>
      <c r="R160" s="148">
        <f t="shared" si="12"/>
        <v>4.8000000000000001E-2</v>
      </c>
      <c r="S160" s="148">
        <v>0</v>
      </c>
      <c r="T160" s="149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144</v>
      </c>
      <c r="AT160" s="150" t="s">
        <v>173</v>
      </c>
      <c r="AU160" s="150" t="s">
        <v>79</v>
      </c>
      <c r="AY160" s="14" t="s">
        <v>115</v>
      </c>
      <c r="BE160" s="151">
        <f t="shared" si="14"/>
        <v>0</v>
      </c>
      <c r="BF160" s="151">
        <f t="shared" si="15"/>
        <v>70.680000000000007</v>
      </c>
      <c r="BG160" s="151">
        <f t="shared" si="16"/>
        <v>0</v>
      </c>
      <c r="BH160" s="151">
        <f t="shared" si="17"/>
        <v>0</v>
      </c>
      <c r="BI160" s="151">
        <f t="shared" si="18"/>
        <v>0</v>
      </c>
      <c r="BJ160" s="14" t="s">
        <v>79</v>
      </c>
      <c r="BK160" s="151">
        <f t="shared" si="19"/>
        <v>70.680000000000007</v>
      </c>
      <c r="BL160" s="14" t="s">
        <v>121</v>
      </c>
      <c r="BM160" s="150" t="s">
        <v>305</v>
      </c>
    </row>
    <row r="161" spans="1:65" s="2" customFormat="1" ht="16.5" customHeight="1" x14ac:dyDescent="0.2">
      <c r="A161" s="26"/>
      <c r="B161" s="138"/>
      <c r="C161" s="139" t="s">
        <v>262</v>
      </c>
      <c r="D161" s="139" t="s">
        <v>117</v>
      </c>
      <c r="E161" s="140" t="s">
        <v>307</v>
      </c>
      <c r="F161" s="141" t="s">
        <v>308</v>
      </c>
      <c r="G161" s="142" t="s">
        <v>199</v>
      </c>
      <c r="H161" s="143">
        <v>2</v>
      </c>
      <c r="I161" s="144">
        <v>47.19</v>
      </c>
      <c r="J161" s="144">
        <f t="shared" si="10"/>
        <v>94.38</v>
      </c>
      <c r="K161" s="145"/>
      <c r="L161" s="27"/>
      <c r="M161" s="146" t="s">
        <v>1</v>
      </c>
      <c r="N161" s="147" t="s">
        <v>36</v>
      </c>
      <c r="O161" s="148">
        <v>1.1177999999999999</v>
      </c>
      <c r="P161" s="148">
        <f t="shared" si="11"/>
        <v>2.2355999999999998</v>
      </c>
      <c r="Q161" s="148">
        <v>0.31584945199999998</v>
      </c>
      <c r="R161" s="148">
        <f t="shared" si="12"/>
        <v>0.63169890399999995</v>
      </c>
      <c r="S161" s="148">
        <v>0</v>
      </c>
      <c r="T161" s="149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121</v>
      </c>
      <c r="AT161" s="150" t="s">
        <v>117</v>
      </c>
      <c r="AU161" s="150" t="s">
        <v>79</v>
      </c>
      <c r="AY161" s="14" t="s">
        <v>115</v>
      </c>
      <c r="BE161" s="151">
        <f t="shared" si="14"/>
        <v>0</v>
      </c>
      <c r="BF161" s="151">
        <f t="shared" si="15"/>
        <v>94.38</v>
      </c>
      <c r="BG161" s="151">
        <f t="shared" si="16"/>
        <v>0</v>
      </c>
      <c r="BH161" s="151">
        <f t="shared" si="17"/>
        <v>0</v>
      </c>
      <c r="BI161" s="151">
        <f t="shared" si="18"/>
        <v>0</v>
      </c>
      <c r="BJ161" s="14" t="s">
        <v>79</v>
      </c>
      <c r="BK161" s="151">
        <f t="shared" si="19"/>
        <v>94.38</v>
      </c>
      <c r="BL161" s="14" t="s">
        <v>121</v>
      </c>
      <c r="BM161" s="150" t="s">
        <v>309</v>
      </c>
    </row>
    <row r="162" spans="1:65" s="2" customFormat="1" ht="16.5" customHeight="1" x14ac:dyDescent="0.2">
      <c r="A162" s="26"/>
      <c r="B162" s="138"/>
      <c r="C162" s="152" t="s">
        <v>266</v>
      </c>
      <c r="D162" s="152" t="s">
        <v>173</v>
      </c>
      <c r="E162" s="153" t="s">
        <v>311</v>
      </c>
      <c r="F162" s="154" t="s">
        <v>312</v>
      </c>
      <c r="G162" s="155" t="s">
        <v>199</v>
      </c>
      <c r="H162" s="156">
        <v>2</v>
      </c>
      <c r="I162" s="157">
        <v>52.33</v>
      </c>
      <c r="J162" s="157">
        <f t="shared" si="10"/>
        <v>104.66</v>
      </c>
      <c r="K162" s="158"/>
      <c r="L162" s="159"/>
      <c r="M162" s="160" t="s">
        <v>1</v>
      </c>
      <c r="N162" s="161" t="s">
        <v>36</v>
      </c>
      <c r="O162" s="148">
        <v>0</v>
      </c>
      <c r="P162" s="148">
        <f t="shared" si="11"/>
        <v>0</v>
      </c>
      <c r="Q162" s="148">
        <v>3.7600000000000001E-2</v>
      </c>
      <c r="R162" s="148">
        <f t="shared" si="12"/>
        <v>7.5200000000000003E-2</v>
      </c>
      <c r="S162" s="148">
        <v>0</v>
      </c>
      <c r="T162" s="149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144</v>
      </c>
      <c r="AT162" s="150" t="s">
        <v>173</v>
      </c>
      <c r="AU162" s="150" t="s">
        <v>79</v>
      </c>
      <c r="AY162" s="14" t="s">
        <v>115</v>
      </c>
      <c r="BE162" s="151">
        <f t="shared" si="14"/>
        <v>0</v>
      </c>
      <c r="BF162" s="151">
        <f t="shared" si="15"/>
        <v>104.66</v>
      </c>
      <c r="BG162" s="151">
        <f t="shared" si="16"/>
        <v>0</v>
      </c>
      <c r="BH162" s="151">
        <f t="shared" si="17"/>
        <v>0</v>
      </c>
      <c r="BI162" s="151">
        <f t="shared" si="18"/>
        <v>0</v>
      </c>
      <c r="BJ162" s="14" t="s">
        <v>79</v>
      </c>
      <c r="BK162" s="151">
        <f t="shared" si="19"/>
        <v>104.66</v>
      </c>
      <c r="BL162" s="14" t="s">
        <v>121</v>
      </c>
      <c r="BM162" s="150" t="s">
        <v>313</v>
      </c>
    </row>
    <row r="163" spans="1:65" s="2" customFormat="1" ht="16.5" customHeight="1" x14ac:dyDescent="0.2">
      <c r="A163" s="26"/>
      <c r="B163" s="138"/>
      <c r="C163" s="139" t="s">
        <v>270</v>
      </c>
      <c r="D163" s="139" t="s">
        <v>117</v>
      </c>
      <c r="E163" s="140" t="s">
        <v>315</v>
      </c>
      <c r="F163" s="141" t="s">
        <v>316</v>
      </c>
      <c r="G163" s="142" t="s">
        <v>228</v>
      </c>
      <c r="H163" s="143">
        <v>167</v>
      </c>
      <c r="I163" s="144">
        <v>1.23</v>
      </c>
      <c r="J163" s="144">
        <f t="shared" si="10"/>
        <v>205.41</v>
      </c>
      <c r="K163" s="145"/>
      <c r="L163" s="27"/>
      <c r="M163" s="146" t="s">
        <v>1</v>
      </c>
      <c r="N163" s="147" t="s">
        <v>36</v>
      </c>
      <c r="O163" s="148">
        <v>3.0120000000000001E-2</v>
      </c>
      <c r="P163" s="148">
        <f t="shared" si="11"/>
        <v>5.0300400000000005</v>
      </c>
      <c r="Q163" s="148">
        <v>3.2200000000000002E-4</v>
      </c>
      <c r="R163" s="148">
        <f t="shared" si="12"/>
        <v>5.3774000000000002E-2</v>
      </c>
      <c r="S163" s="148">
        <v>0</v>
      </c>
      <c r="T163" s="149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121</v>
      </c>
      <c r="AT163" s="150" t="s">
        <v>117</v>
      </c>
      <c r="AU163" s="150" t="s">
        <v>79</v>
      </c>
      <c r="AY163" s="14" t="s">
        <v>115</v>
      </c>
      <c r="BE163" s="151">
        <f t="shared" si="14"/>
        <v>0</v>
      </c>
      <c r="BF163" s="151">
        <f t="shared" si="15"/>
        <v>205.41</v>
      </c>
      <c r="BG163" s="151">
        <f t="shared" si="16"/>
        <v>0</v>
      </c>
      <c r="BH163" s="151">
        <f t="shared" si="17"/>
        <v>0</v>
      </c>
      <c r="BI163" s="151">
        <f t="shared" si="18"/>
        <v>0</v>
      </c>
      <c r="BJ163" s="14" t="s">
        <v>79</v>
      </c>
      <c r="BK163" s="151">
        <f t="shared" si="19"/>
        <v>205.41</v>
      </c>
      <c r="BL163" s="14" t="s">
        <v>121</v>
      </c>
      <c r="BM163" s="150" t="s">
        <v>317</v>
      </c>
    </row>
    <row r="164" spans="1:65" s="12" customFormat="1" ht="22.9" customHeight="1" x14ac:dyDescent="0.2">
      <c r="B164" s="126"/>
      <c r="D164" s="127" t="s">
        <v>69</v>
      </c>
      <c r="E164" s="136" t="s">
        <v>344</v>
      </c>
      <c r="F164" s="136" t="s">
        <v>345</v>
      </c>
      <c r="J164" s="137">
        <f>BK164</f>
        <v>5163.12</v>
      </c>
      <c r="L164" s="126"/>
      <c r="M164" s="130"/>
      <c r="N164" s="131"/>
      <c r="O164" s="131"/>
      <c r="P164" s="132">
        <f>P165</f>
        <v>203.73036504039999</v>
      </c>
      <c r="Q164" s="131"/>
      <c r="R164" s="132">
        <f>R165</f>
        <v>0</v>
      </c>
      <c r="S164" s="131"/>
      <c r="T164" s="133">
        <f>T165</f>
        <v>0</v>
      </c>
      <c r="AR164" s="127" t="s">
        <v>75</v>
      </c>
      <c r="AT164" s="134" t="s">
        <v>69</v>
      </c>
      <c r="AU164" s="134" t="s">
        <v>75</v>
      </c>
      <c r="AY164" s="127" t="s">
        <v>115</v>
      </c>
      <c r="BK164" s="135">
        <f>BK165</f>
        <v>5163.12</v>
      </c>
    </row>
    <row r="165" spans="1:65" s="2" customFormat="1" ht="24" customHeight="1" x14ac:dyDescent="0.2">
      <c r="A165" s="26"/>
      <c r="B165" s="138"/>
      <c r="C165" s="139" t="s">
        <v>274</v>
      </c>
      <c r="D165" s="139" t="s">
        <v>117</v>
      </c>
      <c r="E165" s="140" t="s">
        <v>347</v>
      </c>
      <c r="F165" s="141" t="s">
        <v>348</v>
      </c>
      <c r="G165" s="142" t="s">
        <v>176</v>
      </c>
      <c r="H165" s="143">
        <v>157.94200000000001</v>
      </c>
      <c r="I165" s="144">
        <v>32.69</v>
      </c>
      <c r="J165" s="144">
        <f>ROUND(I165*H165,2)</f>
        <v>5163.12</v>
      </c>
      <c r="K165" s="145"/>
      <c r="L165" s="27"/>
      <c r="M165" s="166" t="s">
        <v>1</v>
      </c>
      <c r="N165" s="167" t="s">
        <v>36</v>
      </c>
      <c r="O165" s="164">
        <v>1.2899061999999999</v>
      </c>
      <c r="P165" s="164">
        <f>O165*H165</f>
        <v>203.73036504039999</v>
      </c>
      <c r="Q165" s="164">
        <v>0</v>
      </c>
      <c r="R165" s="164">
        <f>Q165*H165</f>
        <v>0</v>
      </c>
      <c r="S165" s="164">
        <v>0</v>
      </c>
      <c r="T165" s="165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121</v>
      </c>
      <c r="AT165" s="150" t="s">
        <v>117</v>
      </c>
      <c r="AU165" s="150" t="s">
        <v>79</v>
      </c>
      <c r="AY165" s="14" t="s">
        <v>115</v>
      </c>
      <c r="BE165" s="151">
        <f>IF(N165="základná",J165,0)</f>
        <v>0</v>
      </c>
      <c r="BF165" s="151">
        <f>IF(N165="znížená",J165,0)</f>
        <v>5163.12</v>
      </c>
      <c r="BG165" s="151">
        <f>IF(N165="zákl. prenesená",J165,0)</f>
        <v>0</v>
      </c>
      <c r="BH165" s="151">
        <f>IF(N165="zníž. prenesená",J165,0)</f>
        <v>0</v>
      </c>
      <c r="BI165" s="151">
        <f>IF(N165="nulová",J165,0)</f>
        <v>0</v>
      </c>
      <c r="BJ165" s="14" t="s">
        <v>79</v>
      </c>
      <c r="BK165" s="151">
        <f>ROUND(I165*H165,2)</f>
        <v>5163.12</v>
      </c>
      <c r="BL165" s="14" t="s">
        <v>121</v>
      </c>
      <c r="BM165" s="150" t="s">
        <v>349</v>
      </c>
    </row>
    <row r="166" spans="1:65" s="2" customFormat="1" ht="6.95" customHeight="1" x14ac:dyDescent="0.2">
      <c r="A166" s="26"/>
      <c r="B166" s="41"/>
      <c r="C166" s="42"/>
      <c r="D166" s="42"/>
      <c r="E166" s="42"/>
      <c r="F166" s="42"/>
      <c r="G166" s="42"/>
      <c r="H166" s="42"/>
      <c r="I166" s="42"/>
      <c r="J166" s="42"/>
      <c r="K166" s="42"/>
      <c r="L166" s="27"/>
      <c r="M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</row>
  </sheetData>
  <autoFilter ref="C120:K165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77"/>
  <sheetViews>
    <sheetView showGridLines="0" topLeftCell="A236" workbookViewId="0">
      <selection activeCell="G76" sqref="G76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188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4" t="s">
        <v>82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5" customHeight="1" x14ac:dyDescent="0.2">
      <c r="B4" s="17"/>
      <c r="D4" s="18" t="s">
        <v>85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13</v>
      </c>
      <c r="L6" s="17"/>
    </row>
    <row r="7" spans="1:46" s="1" customFormat="1" ht="16.5" customHeight="1" x14ac:dyDescent="0.2">
      <c r="B7" s="17"/>
      <c r="E7" s="207" t="str">
        <f>'Rekapitulácia stavby'!K6</f>
        <v>Rozšírenie vodovodnej siete</v>
      </c>
      <c r="F7" s="208"/>
      <c r="G7" s="208"/>
      <c r="H7" s="208"/>
      <c r="L7" s="17"/>
    </row>
    <row r="8" spans="1:46" s="2" customFormat="1" ht="12" customHeight="1" x14ac:dyDescent="0.2">
      <c r="A8" s="26"/>
      <c r="B8" s="27"/>
      <c r="C8" s="26"/>
      <c r="D8" s="23" t="s">
        <v>86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01" t="s">
        <v>438</v>
      </c>
      <c r="F9" s="206"/>
      <c r="G9" s="206"/>
      <c r="H9" s="20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14</v>
      </c>
      <c r="E11" s="26"/>
      <c r="F11" s="21" t="s">
        <v>78</v>
      </c>
      <c r="G11" s="26"/>
      <c r="H11" s="26"/>
      <c r="I11" s="23" t="s">
        <v>15</v>
      </c>
      <c r="J11" s="21" t="s">
        <v>16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>
        <f>'Rekapitulácia stavby'!AN8</f>
        <v>44498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22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'Rekapitulácia stavby'!E11</f>
        <v>Obec Plavnica, Plavnica 121, 065 45 Plavnica</v>
      </c>
      <c r="F15" s="26"/>
      <c r="G15" s="26"/>
      <c r="H15" s="26"/>
      <c r="I15" s="23" t="s">
        <v>23</v>
      </c>
      <c r="J15" s="21" t="str">
        <f>'Rekapitulácia stavby'!AN11</f>
        <v>neplatca DPH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>10769676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185" t="str">
        <f>'Rekapitulácia stavby'!E14</f>
        <v>Ing. Milan Štupák - IVS, Nová Ľubovňa 791, 065 11 Nová Ľubovňa</v>
      </c>
      <c r="F18" s="185"/>
      <c r="G18" s="185"/>
      <c r="H18" s="185"/>
      <c r="I18" s="23" t="s">
        <v>23</v>
      </c>
      <c r="J18" s="21" t="str">
        <f>'Rekapitulácia stavby'!AN14</f>
        <v>SK1020762644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 t="str">
        <f>'Rekapitulácia stavby'!E20</f>
        <v>Ing. Milan Štupák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189" t="s">
        <v>1</v>
      </c>
      <c r="F27" s="189"/>
      <c r="G27" s="189"/>
      <c r="H27" s="189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 x14ac:dyDescent="0.2">
      <c r="A30" s="26"/>
      <c r="B30" s="27"/>
      <c r="C30" s="26"/>
      <c r="D30" s="92" t="s">
        <v>30</v>
      </c>
      <c r="E30" s="26"/>
      <c r="F30" s="26"/>
      <c r="G30" s="26"/>
      <c r="H30" s="26"/>
      <c r="I30" s="26"/>
      <c r="J30" s="65">
        <f>ROUND(J123, 2)</f>
        <v>57438.47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 x14ac:dyDescent="0.2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 x14ac:dyDescent="0.2">
      <c r="A33" s="26"/>
      <c r="B33" s="27"/>
      <c r="C33" s="26"/>
      <c r="D33" s="93" t="s">
        <v>34</v>
      </c>
      <c r="E33" s="23" t="s">
        <v>35</v>
      </c>
      <c r="F33" s="94">
        <f>ROUND((SUM(BE123:BE176)),  2)</f>
        <v>0</v>
      </c>
      <c r="G33" s="26"/>
      <c r="H33" s="26"/>
      <c r="I33" s="95">
        <v>0.2</v>
      </c>
      <c r="J33" s="94">
        <f>ROUND(((SUM(BE123:BE176))*I33),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3" t="s">
        <v>36</v>
      </c>
      <c r="F34" s="94">
        <f>ROUND((SUM(BF123:BF176)),  2)</f>
        <v>57438.47</v>
      </c>
      <c r="G34" s="26"/>
      <c r="H34" s="26"/>
      <c r="I34" s="95">
        <v>0.2</v>
      </c>
      <c r="J34" s="94">
        <f>ROUND(((SUM(BF123:BF176))*I34),  2)</f>
        <v>11487.69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 x14ac:dyDescent="0.2">
      <c r="A35" s="26"/>
      <c r="B35" s="27"/>
      <c r="C35" s="26"/>
      <c r="D35" s="26"/>
      <c r="E35" s="23" t="s">
        <v>37</v>
      </c>
      <c r="F35" s="94">
        <f>ROUND((SUM(BG123:BG176)),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 x14ac:dyDescent="0.2">
      <c r="A36" s="26"/>
      <c r="B36" s="27"/>
      <c r="C36" s="26"/>
      <c r="D36" s="26"/>
      <c r="E36" s="23" t="s">
        <v>38</v>
      </c>
      <c r="F36" s="94">
        <f>ROUND((SUM(BH123:BH176)),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39</v>
      </c>
      <c r="F37" s="94">
        <f>ROUND((SUM(BI123:BI176)),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 x14ac:dyDescent="0.2">
      <c r="A39" s="26"/>
      <c r="B39" s="27"/>
      <c r="C39" s="96"/>
      <c r="D39" s="97" t="s">
        <v>40</v>
      </c>
      <c r="E39" s="54"/>
      <c r="F39" s="54"/>
      <c r="G39" s="98" t="s">
        <v>41</v>
      </c>
      <c r="H39" s="99" t="s">
        <v>42</v>
      </c>
      <c r="I39" s="54"/>
      <c r="J39" s="100">
        <f>SUM(J30:J37)</f>
        <v>68926.16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 x14ac:dyDescent="0.2">
      <c r="B41" s="17"/>
      <c r="L41" s="17"/>
    </row>
    <row r="42" spans="1:31" s="1" customFormat="1" ht="14.45" customHeight="1" x14ac:dyDescent="0.2">
      <c r="B42" s="17"/>
      <c r="L42" s="17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45</v>
      </c>
      <c r="E61" s="29"/>
      <c r="F61" s="102" t="s">
        <v>46</v>
      </c>
      <c r="G61" s="39" t="s">
        <v>45</v>
      </c>
      <c r="H61" s="29"/>
      <c r="I61" s="29"/>
      <c r="J61" s="103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447</v>
      </c>
      <c r="E76" s="29"/>
      <c r="F76" s="102" t="s">
        <v>46</v>
      </c>
      <c r="G76" s="39" t="s">
        <v>447</v>
      </c>
      <c r="H76" s="29"/>
      <c r="I76" s="29"/>
      <c r="J76" s="103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87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 x14ac:dyDescent="0.2">
      <c r="A85" s="26"/>
      <c r="B85" s="27"/>
      <c r="C85" s="26"/>
      <c r="D85" s="26"/>
      <c r="E85" s="207" t="str">
        <f>E7</f>
        <v>Rozšírenie vodovodnej siete</v>
      </c>
      <c r="F85" s="208"/>
      <c r="G85" s="208"/>
      <c r="H85" s="20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01" t="str">
        <f>E9</f>
        <v>Potrubie "1-1-1"</v>
      </c>
      <c r="F87" s="206"/>
      <c r="G87" s="206"/>
      <c r="H87" s="20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17</v>
      </c>
      <c r="D89" s="26"/>
      <c r="E89" s="26"/>
      <c r="F89" s="21" t="str">
        <f>F12</f>
        <v>Plavnica</v>
      </c>
      <c r="G89" s="26"/>
      <c r="H89" s="26"/>
      <c r="I89" s="23" t="s">
        <v>19</v>
      </c>
      <c r="J89" s="49">
        <f>IF(J12="","",J12)</f>
        <v>44498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7.95" customHeight="1" x14ac:dyDescent="0.2">
      <c r="A91" s="26"/>
      <c r="B91" s="27"/>
      <c r="C91" s="23" t="s">
        <v>20</v>
      </c>
      <c r="D91" s="26"/>
      <c r="E91" s="26"/>
      <c r="F91" s="21" t="str">
        <f>E15</f>
        <v>Obec Plavnica, Plavnica 121, 065 45 Plavnica</v>
      </c>
      <c r="G91" s="26"/>
      <c r="H91" s="26"/>
      <c r="I91" s="23" t="s">
        <v>26</v>
      </c>
      <c r="J91" s="24" t="str">
        <f>E21</f>
        <v>Ing. Stanislav Zembiak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7.95" customHeight="1" x14ac:dyDescent="0.2">
      <c r="A92" s="26"/>
      <c r="B92" s="27"/>
      <c r="C92" s="23" t="s">
        <v>24</v>
      </c>
      <c r="D92" s="26"/>
      <c r="E92" s="26"/>
      <c r="F92" s="21" t="str">
        <f>IF(E18="","",E18)</f>
        <v>Ing. Milan Štupák - IVS, Nová Ľubovňa 791, 065 11 Nová Ľubovňa</v>
      </c>
      <c r="G92" s="26"/>
      <c r="H92" s="26"/>
      <c r="I92" s="23" t="s">
        <v>28</v>
      </c>
      <c r="J92" s="24" t="str">
        <f>E24</f>
        <v>Ing. Milan Štupák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4" t="s">
        <v>88</v>
      </c>
      <c r="D94" s="96"/>
      <c r="E94" s="96"/>
      <c r="F94" s="96"/>
      <c r="G94" s="96"/>
      <c r="H94" s="96"/>
      <c r="I94" s="96"/>
      <c r="J94" s="105" t="s">
        <v>89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6" t="s">
        <v>90</v>
      </c>
      <c r="D96" s="26"/>
      <c r="E96" s="26"/>
      <c r="F96" s="26"/>
      <c r="G96" s="26"/>
      <c r="H96" s="26"/>
      <c r="I96" s="26"/>
      <c r="J96" s="65">
        <f>J123</f>
        <v>57438.47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91</v>
      </c>
    </row>
    <row r="97" spans="1:31" s="9" customFormat="1" ht="24.95" customHeight="1" x14ac:dyDescent="0.2">
      <c r="B97" s="107"/>
      <c r="D97" s="108" t="s">
        <v>92</v>
      </c>
      <c r="E97" s="109"/>
      <c r="F97" s="109"/>
      <c r="G97" s="109"/>
      <c r="H97" s="109"/>
      <c r="I97" s="109"/>
      <c r="J97" s="110">
        <f>J124</f>
        <v>57438.47</v>
      </c>
      <c r="L97" s="107"/>
    </row>
    <row r="98" spans="1:31" s="10" customFormat="1" ht="19.899999999999999" customHeight="1" x14ac:dyDescent="0.2">
      <c r="B98" s="111"/>
      <c r="D98" s="112" t="s">
        <v>93</v>
      </c>
      <c r="E98" s="113"/>
      <c r="F98" s="113"/>
      <c r="G98" s="113"/>
      <c r="H98" s="113"/>
      <c r="I98" s="113"/>
      <c r="J98" s="114">
        <f>J125</f>
        <v>15586.36</v>
      </c>
      <c r="L98" s="111"/>
    </row>
    <row r="99" spans="1:31" s="10" customFormat="1" ht="19.899999999999999" customHeight="1" x14ac:dyDescent="0.2">
      <c r="B99" s="111"/>
      <c r="D99" s="112" t="s">
        <v>94</v>
      </c>
      <c r="E99" s="113"/>
      <c r="F99" s="113"/>
      <c r="G99" s="113"/>
      <c r="H99" s="113"/>
      <c r="I99" s="113"/>
      <c r="J99" s="114">
        <f>J141</f>
        <v>600.39</v>
      </c>
      <c r="L99" s="111"/>
    </row>
    <row r="100" spans="1:31" s="10" customFormat="1" ht="19.899999999999999" customHeight="1" x14ac:dyDescent="0.2">
      <c r="B100" s="111"/>
      <c r="D100" s="112" t="s">
        <v>95</v>
      </c>
      <c r="E100" s="113"/>
      <c r="F100" s="113"/>
      <c r="G100" s="113"/>
      <c r="H100" s="113"/>
      <c r="I100" s="113"/>
      <c r="J100" s="114">
        <f>J143</f>
        <v>2259.48</v>
      </c>
      <c r="L100" s="111"/>
    </row>
    <row r="101" spans="1:31" s="10" customFormat="1" ht="19.899999999999999" customHeight="1" x14ac:dyDescent="0.2">
      <c r="B101" s="111"/>
      <c r="D101" s="112" t="s">
        <v>96</v>
      </c>
      <c r="E101" s="113"/>
      <c r="F101" s="113"/>
      <c r="G101" s="113"/>
      <c r="H101" s="113"/>
      <c r="I101" s="113"/>
      <c r="J101" s="114">
        <f>J147</f>
        <v>30592.7</v>
      </c>
      <c r="L101" s="111"/>
    </row>
    <row r="102" spans="1:31" s="10" customFormat="1" ht="19.899999999999999" customHeight="1" x14ac:dyDescent="0.2">
      <c r="B102" s="111"/>
      <c r="D102" s="112" t="s">
        <v>97</v>
      </c>
      <c r="E102" s="113"/>
      <c r="F102" s="113"/>
      <c r="G102" s="113"/>
      <c r="H102" s="113"/>
      <c r="I102" s="113"/>
      <c r="J102" s="114">
        <f>J173</f>
        <v>1059.2</v>
      </c>
      <c r="L102" s="111"/>
    </row>
    <row r="103" spans="1:31" s="10" customFormat="1" ht="19.899999999999999" customHeight="1" x14ac:dyDescent="0.2">
      <c r="B103" s="111"/>
      <c r="D103" s="112" t="s">
        <v>98</v>
      </c>
      <c r="E103" s="113"/>
      <c r="F103" s="113"/>
      <c r="G103" s="113"/>
      <c r="H103" s="113"/>
      <c r="I103" s="113"/>
      <c r="J103" s="114">
        <f>J175</f>
        <v>7340.34</v>
      </c>
      <c r="L103" s="111"/>
    </row>
    <row r="104" spans="1:31" s="2" customFormat="1" ht="21.75" customHeight="1" x14ac:dyDescent="0.2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customHeight="1" x14ac:dyDescent="0.2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6.95" customHeight="1" x14ac:dyDescent="0.2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 x14ac:dyDescent="0.2">
      <c r="A110" s="26"/>
      <c r="B110" s="27"/>
      <c r="C110" s="18" t="s">
        <v>101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 x14ac:dyDescent="0.2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 x14ac:dyDescent="0.2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 x14ac:dyDescent="0.2">
      <c r="A113" s="26"/>
      <c r="B113" s="27"/>
      <c r="C113" s="26"/>
      <c r="D113" s="26"/>
      <c r="E113" s="207" t="str">
        <f>E7</f>
        <v>Rozšírenie vodovodnej siete</v>
      </c>
      <c r="F113" s="208"/>
      <c r="G113" s="208"/>
      <c r="H113" s="208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 x14ac:dyDescent="0.2">
      <c r="A114" s="26"/>
      <c r="B114" s="27"/>
      <c r="C114" s="23" t="s">
        <v>86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 x14ac:dyDescent="0.2">
      <c r="A115" s="26"/>
      <c r="B115" s="27"/>
      <c r="C115" s="26"/>
      <c r="D115" s="26"/>
      <c r="E115" s="201" t="str">
        <f>E9</f>
        <v>Potrubie "1-1-1"</v>
      </c>
      <c r="F115" s="206"/>
      <c r="G115" s="206"/>
      <c r="H115" s="20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 x14ac:dyDescent="0.2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 x14ac:dyDescent="0.2">
      <c r="A117" s="26"/>
      <c r="B117" s="27"/>
      <c r="C117" s="23" t="s">
        <v>17</v>
      </c>
      <c r="D117" s="26"/>
      <c r="E117" s="26"/>
      <c r="F117" s="21" t="str">
        <f>F12</f>
        <v>Plavnica</v>
      </c>
      <c r="G117" s="26"/>
      <c r="H117" s="26"/>
      <c r="I117" s="23" t="s">
        <v>19</v>
      </c>
      <c r="J117" s="49">
        <f>IF(J12="","",J12)</f>
        <v>44498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 x14ac:dyDescent="0.2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27.95" customHeight="1" x14ac:dyDescent="0.2">
      <c r="A119" s="26"/>
      <c r="B119" s="27"/>
      <c r="C119" s="23" t="s">
        <v>20</v>
      </c>
      <c r="D119" s="26"/>
      <c r="E119" s="26"/>
      <c r="F119" s="21" t="str">
        <f>E15</f>
        <v>Obec Plavnica, Plavnica 121, 065 45 Plavnica</v>
      </c>
      <c r="G119" s="26"/>
      <c r="H119" s="26"/>
      <c r="I119" s="23" t="s">
        <v>26</v>
      </c>
      <c r="J119" s="24" t="str">
        <f>E21</f>
        <v>Ing. Stanislav Zembiak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27.95" customHeight="1" x14ac:dyDescent="0.2">
      <c r="A120" s="26"/>
      <c r="B120" s="27"/>
      <c r="C120" s="23" t="s">
        <v>24</v>
      </c>
      <c r="D120" s="26"/>
      <c r="E120" s="26"/>
      <c r="F120" s="21" t="str">
        <f>IF(E18="","",E18)</f>
        <v>Ing. Milan Štupák - IVS, Nová Ľubovňa 791, 065 11 Nová Ľubovňa</v>
      </c>
      <c r="G120" s="26"/>
      <c r="H120" s="26"/>
      <c r="I120" s="23" t="s">
        <v>28</v>
      </c>
      <c r="J120" s="24" t="str">
        <f>E24</f>
        <v>Ing. Milan Štupák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 x14ac:dyDescent="0.2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 x14ac:dyDescent="0.2">
      <c r="A122" s="115"/>
      <c r="B122" s="116"/>
      <c r="C122" s="117" t="s">
        <v>102</v>
      </c>
      <c r="D122" s="118" t="s">
        <v>55</v>
      </c>
      <c r="E122" s="118" t="s">
        <v>51</v>
      </c>
      <c r="F122" s="118" t="s">
        <v>52</v>
      </c>
      <c r="G122" s="118" t="s">
        <v>103</v>
      </c>
      <c r="H122" s="118" t="s">
        <v>104</v>
      </c>
      <c r="I122" s="118" t="s">
        <v>105</v>
      </c>
      <c r="J122" s="119" t="s">
        <v>89</v>
      </c>
      <c r="K122" s="120" t="s">
        <v>106</v>
      </c>
      <c r="L122" s="121"/>
      <c r="M122" s="56" t="s">
        <v>1</v>
      </c>
      <c r="N122" s="57" t="s">
        <v>34</v>
      </c>
      <c r="O122" s="57" t="s">
        <v>107</v>
      </c>
      <c r="P122" s="57" t="s">
        <v>108</v>
      </c>
      <c r="Q122" s="57" t="s">
        <v>109</v>
      </c>
      <c r="R122" s="57" t="s">
        <v>110</v>
      </c>
      <c r="S122" s="57" t="s">
        <v>111</v>
      </c>
      <c r="T122" s="58" t="s">
        <v>112</v>
      </c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</row>
    <row r="123" spans="1:65" s="2" customFormat="1" ht="22.9" customHeight="1" x14ac:dyDescent="0.25">
      <c r="A123" s="26"/>
      <c r="B123" s="27"/>
      <c r="C123" s="63" t="s">
        <v>90</v>
      </c>
      <c r="D123" s="26"/>
      <c r="E123" s="26"/>
      <c r="F123" s="26"/>
      <c r="G123" s="26"/>
      <c r="H123" s="26"/>
      <c r="I123" s="26"/>
      <c r="J123" s="122">
        <f>BK123</f>
        <v>57438.47</v>
      </c>
      <c r="K123" s="26"/>
      <c r="L123" s="27"/>
      <c r="M123" s="59"/>
      <c r="N123" s="50"/>
      <c r="O123" s="60"/>
      <c r="P123" s="123">
        <f>P124</f>
        <v>1330.7560359528002</v>
      </c>
      <c r="Q123" s="60"/>
      <c r="R123" s="123">
        <f>R124</f>
        <v>224.5438353651804</v>
      </c>
      <c r="S123" s="60"/>
      <c r="T123" s="124">
        <f>T124</f>
        <v>15.808540000000001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69</v>
      </c>
      <c r="AU123" s="14" t="s">
        <v>91</v>
      </c>
      <c r="BK123" s="125">
        <f>BK124</f>
        <v>57438.47</v>
      </c>
    </row>
    <row r="124" spans="1:65" s="12" customFormat="1" ht="25.9" customHeight="1" x14ac:dyDescent="0.2">
      <c r="B124" s="126"/>
      <c r="D124" s="127" t="s">
        <v>69</v>
      </c>
      <c r="E124" s="128" t="s">
        <v>113</v>
      </c>
      <c r="F124" s="128" t="s">
        <v>114</v>
      </c>
      <c r="J124" s="129">
        <f>BK124</f>
        <v>57438.47</v>
      </c>
      <c r="L124" s="126"/>
      <c r="M124" s="130"/>
      <c r="N124" s="131"/>
      <c r="O124" s="131"/>
      <c r="P124" s="132">
        <f>P125+P141+P143+P147+P173+P175</f>
        <v>1330.7560359528002</v>
      </c>
      <c r="Q124" s="131"/>
      <c r="R124" s="132">
        <f>R125+R141+R143+R147+R173+R175</f>
        <v>224.5438353651804</v>
      </c>
      <c r="S124" s="131"/>
      <c r="T124" s="133">
        <f>T125+T141+T143+T147+T173+T175</f>
        <v>15.808540000000001</v>
      </c>
      <c r="AR124" s="127" t="s">
        <v>75</v>
      </c>
      <c r="AT124" s="134" t="s">
        <v>69</v>
      </c>
      <c r="AU124" s="134" t="s">
        <v>70</v>
      </c>
      <c r="AY124" s="127" t="s">
        <v>115</v>
      </c>
      <c r="BK124" s="135">
        <f>BK125+BK141+BK143+BK147+BK173+BK175</f>
        <v>57438.47</v>
      </c>
    </row>
    <row r="125" spans="1:65" s="12" customFormat="1" ht="22.9" customHeight="1" x14ac:dyDescent="0.2">
      <c r="B125" s="126"/>
      <c r="D125" s="127" t="s">
        <v>69</v>
      </c>
      <c r="E125" s="136" t="s">
        <v>75</v>
      </c>
      <c r="F125" s="136" t="s">
        <v>116</v>
      </c>
      <c r="J125" s="137">
        <f>BK125</f>
        <v>15586.36</v>
      </c>
      <c r="L125" s="126"/>
      <c r="M125" s="130"/>
      <c r="N125" s="131"/>
      <c r="O125" s="131"/>
      <c r="P125" s="132">
        <f>SUM(P126:P140)</f>
        <v>914.98640498000009</v>
      </c>
      <c r="Q125" s="131"/>
      <c r="R125" s="132">
        <f>SUM(R126:R140)</f>
        <v>100.1360192543317</v>
      </c>
      <c r="S125" s="131"/>
      <c r="T125" s="133">
        <f>SUM(T126:T140)</f>
        <v>15.808540000000001</v>
      </c>
      <c r="AR125" s="127" t="s">
        <v>75</v>
      </c>
      <c r="AT125" s="134" t="s">
        <v>69</v>
      </c>
      <c r="AU125" s="134" t="s">
        <v>75</v>
      </c>
      <c r="AY125" s="127" t="s">
        <v>115</v>
      </c>
      <c r="BK125" s="135">
        <f>SUM(BK126:BK140)</f>
        <v>15586.36</v>
      </c>
    </row>
    <row r="126" spans="1:65" s="2" customFormat="1" ht="24" customHeight="1" x14ac:dyDescent="0.2">
      <c r="A126" s="26"/>
      <c r="B126" s="138"/>
      <c r="C126" s="139" t="s">
        <v>75</v>
      </c>
      <c r="D126" s="139" t="s">
        <v>117</v>
      </c>
      <c r="E126" s="140" t="s">
        <v>118</v>
      </c>
      <c r="F126" s="141" t="s">
        <v>119</v>
      </c>
      <c r="G126" s="142" t="s">
        <v>120</v>
      </c>
      <c r="H126" s="143">
        <v>87.34</v>
      </c>
      <c r="I126" s="144">
        <v>6</v>
      </c>
      <c r="J126" s="144">
        <f t="shared" ref="J126:J140" si="0">ROUND(I126*H126,2)</f>
        <v>524.04</v>
      </c>
      <c r="K126" s="145"/>
      <c r="L126" s="27"/>
      <c r="M126" s="146" t="s">
        <v>1</v>
      </c>
      <c r="N126" s="147" t="s">
        <v>36</v>
      </c>
      <c r="O126" s="148">
        <v>0.35465999999999998</v>
      </c>
      <c r="P126" s="148">
        <f t="shared" ref="P126:P140" si="1">O126*H126</f>
        <v>30.976004400000001</v>
      </c>
      <c r="Q126" s="148">
        <v>0</v>
      </c>
      <c r="R126" s="148">
        <f t="shared" ref="R126:R140" si="2">Q126*H126</f>
        <v>0</v>
      </c>
      <c r="S126" s="148">
        <v>0.18099999999999999</v>
      </c>
      <c r="T126" s="149">
        <f t="shared" ref="T126:T140" si="3">S126*H126</f>
        <v>15.808540000000001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121</v>
      </c>
      <c r="AT126" s="150" t="s">
        <v>117</v>
      </c>
      <c r="AU126" s="150" t="s">
        <v>79</v>
      </c>
      <c r="AY126" s="14" t="s">
        <v>115</v>
      </c>
      <c r="BE126" s="151">
        <f t="shared" ref="BE126:BE140" si="4">IF(N126="základná",J126,0)</f>
        <v>0</v>
      </c>
      <c r="BF126" s="151">
        <f t="shared" ref="BF126:BF140" si="5">IF(N126="znížená",J126,0)</f>
        <v>524.04</v>
      </c>
      <c r="BG126" s="151">
        <f t="shared" ref="BG126:BG140" si="6">IF(N126="zákl. prenesená",J126,0)</f>
        <v>0</v>
      </c>
      <c r="BH126" s="151">
        <f t="shared" ref="BH126:BH140" si="7">IF(N126="zníž. prenesená",J126,0)</f>
        <v>0</v>
      </c>
      <c r="BI126" s="151">
        <f t="shared" ref="BI126:BI140" si="8">IF(N126="nulová",J126,0)</f>
        <v>0</v>
      </c>
      <c r="BJ126" s="14" t="s">
        <v>79</v>
      </c>
      <c r="BK126" s="151">
        <f t="shared" ref="BK126:BK140" si="9">ROUND(I126*H126,2)</f>
        <v>524.04</v>
      </c>
      <c r="BL126" s="14" t="s">
        <v>121</v>
      </c>
      <c r="BM126" s="150" t="s">
        <v>122</v>
      </c>
    </row>
    <row r="127" spans="1:65" s="2" customFormat="1" ht="36" customHeight="1" x14ac:dyDescent="0.2">
      <c r="A127" s="26"/>
      <c r="B127" s="138"/>
      <c r="C127" s="139" t="s">
        <v>79</v>
      </c>
      <c r="D127" s="139" t="s">
        <v>117</v>
      </c>
      <c r="E127" s="140" t="s">
        <v>123</v>
      </c>
      <c r="F127" s="141" t="s">
        <v>124</v>
      </c>
      <c r="G127" s="142" t="s">
        <v>125</v>
      </c>
      <c r="H127" s="143">
        <v>38.429000000000002</v>
      </c>
      <c r="I127" s="144">
        <v>18</v>
      </c>
      <c r="J127" s="144">
        <f t="shared" si="0"/>
        <v>691.72</v>
      </c>
      <c r="K127" s="145"/>
      <c r="L127" s="27"/>
      <c r="M127" s="146" t="s">
        <v>1</v>
      </c>
      <c r="N127" s="147" t="s">
        <v>36</v>
      </c>
      <c r="O127" s="148">
        <v>1.667</v>
      </c>
      <c r="P127" s="148">
        <f t="shared" si="1"/>
        <v>64.061143000000001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121</v>
      </c>
      <c r="AT127" s="150" t="s">
        <v>117</v>
      </c>
      <c r="AU127" s="150" t="s">
        <v>79</v>
      </c>
      <c r="AY127" s="14" t="s">
        <v>115</v>
      </c>
      <c r="BE127" s="151">
        <f t="shared" si="4"/>
        <v>0</v>
      </c>
      <c r="BF127" s="151">
        <f t="shared" si="5"/>
        <v>691.72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79</v>
      </c>
      <c r="BK127" s="151">
        <f t="shared" si="9"/>
        <v>691.72</v>
      </c>
      <c r="BL127" s="14" t="s">
        <v>121</v>
      </c>
      <c r="BM127" s="150" t="s">
        <v>126</v>
      </c>
    </row>
    <row r="128" spans="1:65" s="2" customFormat="1" ht="24" customHeight="1" x14ac:dyDescent="0.2">
      <c r="A128" s="26"/>
      <c r="B128" s="138"/>
      <c r="C128" s="139" t="s">
        <v>81</v>
      </c>
      <c r="D128" s="139" t="s">
        <v>117</v>
      </c>
      <c r="E128" s="140" t="s">
        <v>127</v>
      </c>
      <c r="F128" s="141" t="s">
        <v>128</v>
      </c>
      <c r="G128" s="142" t="s">
        <v>125</v>
      </c>
      <c r="H128" s="143">
        <v>76.856999999999999</v>
      </c>
      <c r="I128" s="144">
        <v>11.02</v>
      </c>
      <c r="J128" s="144">
        <f t="shared" si="0"/>
        <v>846.96</v>
      </c>
      <c r="K128" s="145"/>
      <c r="L128" s="27"/>
      <c r="M128" s="146" t="s">
        <v>1</v>
      </c>
      <c r="N128" s="147" t="s">
        <v>36</v>
      </c>
      <c r="O128" s="148">
        <v>0.81042999999999998</v>
      </c>
      <c r="P128" s="148">
        <f t="shared" si="1"/>
        <v>62.287218509999995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121</v>
      </c>
      <c r="AT128" s="150" t="s">
        <v>117</v>
      </c>
      <c r="AU128" s="150" t="s">
        <v>79</v>
      </c>
      <c r="AY128" s="14" t="s">
        <v>115</v>
      </c>
      <c r="BE128" s="151">
        <f t="shared" si="4"/>
        <v>0</v>
      </c>
      <c r="BF128" s="151">
        <f t="shared" si="5"/>
        <v>846.96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79</v>
      </c>
      <c r="BK128" s="151">
        <f t="shared" si="9"/>
        <v>846.96</v>
      </c>
      <c r="BL128" s="14" t="s">
        <v>121</v>
      </c>
      <c r="BM128" s="150" t="s">
        <v>129</v>
      </c>
    </row>
    <row r="129" spans="1:65" s="2" customFormat="1" ht="16.5" customHeight="1" x14ac:dyDescent="0.2">
      <c r="A129" s="26"/>
      <c r="B129" s="138"/>
      <c r="C129" s="139" t="s">
        <v>121</v>
      </c>
      <c r="D129" s="139" t="s">
        <v>117</v>
      </c>
      <c r="E129" s="140" t="s">
        <v>130</v>
      </c>
      <c r="F129" s="141" t="s">
        <v>131</v>
      </c>
      <c r="G129" s="142" t="s">
        <v>125</v>
      </c>
      <c r="H129" s="143">
        <v>15.371</v>
      </c>
      <c r="I129" s="144">
        <v>0.79</v>
      </c>
      <c r="J129" s="144">
        <f t="shared" si="0"/>
        <v>12.14</v>
      </c>
      <c r="K129" s="145"/>
      <c r="L129" s="27"/>
      <c r="M129" s="146" t="s">
        <v>1</v>
      </c>
      <c r="N129" s="147" t="s">
        <v>36</v>
      </c>
      <c r="O129" s="148">
        <v>8.0490000000000006E-2</v>
      </c>
      <c r="P129" s="148">
        <f t="shared" si="1"/>
        <v>1.2372117900000001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121</v>
      </c>
      <c r="AT129" s="150" t="s">
        <v>117</v>
      </c>
      <c r="AU129" s="150" t="s">
        <v>79</v>
      </c>
      <c r="AY129" s="14" t="s">
        <v>115</v>
      </c>
      <c r="BE129" s="151">
        <f t="shared" si="4"/>
        <v>0</v>
      </c>
      <c r="BF129" s="151">
        <f t="shared" si="5"/>
        <v>12.14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79</v>
      </c>
      <c r="BK129" s="151">
        <f t="shared" si="9"/>
        <v>12.14</v>
      </c>
      <c r="BL129" s="14" t="s">
        <v>121</v>
      </c>
      <c r="BM129" s="150" t="s">
        <v>132</v>
      </c>
    </row>
    <row r="130" spans="1:65" s="2" customFormat="1" ht="16.5" customHeight="1" x14ac:dyDescent="0.2">
      <c r="A130" s="26"/>
      <c r="B130" s="138"/>
      <c r="C130" s="139" t="s">
        <v>83</v>
      </c>
      <c r="D130" s="139" t="s">
        <v>117</v>
      </c>
      <c r="E130" s="140" t="s">
        <v>133</v>
      </c>
      <c r="F130" s="141" t="s">
        <v>134</v>
      </c>
      <c r="G130" s="142" t="s">
        <v>125</v>
      </c>
      <c r="H130" s="143">
        <v>102.476</v>
      </c>
      <c r="I130" s="144">
        <v>22.58</v>
      </c>
      <c r="J130" s="144">
        <f t="shared" si="0"/>
        <v>2313.91</v>
      </c>
      <c r="K130" s="145"/>
      <c r="L130" s="27"/>
      <c r="M130" s="146" t="s">
        <v>1</v>
      </c>
      <c r="N130" s="147" t="s">
        <v>36</v>
      </c>
      <c r="O130" s="148">
        <v>1.3939900000000001</v>
      </c>
      <c r="P130" s="148">
        <f t="shared" si="1"/>
        <v>142.85051924000001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121</v>
      </c>
      <c r="AT130" s="150" t="s">
        <v>117</v>
      </c>
      <c r="AU130" s="150" t="s">
        <v>79</v>
      </c>
      <c r="AY130" s="14" t="s">
        <v>115</v>
      </c>
      <c r="BE130" s="151">
        <f t="shared" si="4"/>
        <v>0</v>
      </c>
      <c r="BF130" s="151">
        <f t="shared" si="5"/>
        <v>2313.91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79</v>
      </c>
      <c r="BK130" s="151">
        <f t="shared" si="9"/>
        <v>2313.91</v>
      </c>
      <c r="BL130" s="14" t="s">
        <v>121</v>
      </c>
      <c r="BM130" s="150" t="s">
        <v>135</v>
      </c>
    </row>
    <row r="131" spans="1:65" s="2" customFormat="1" ht="24" customHeight="1" x14ac:dyDescent="0.2">
      <c r="A131" s="26"/>
      <c r="B131" s="138"/>
      <c r="C131" s="139" t="s">
        <v>136</v>
      </c>
      <c r="D131" s="139" t="s">
        <v>117</v>
      </c>
      <c r="E131" s="140" t="s">
        <v>137</v>
      </c>
      <c r="F131" s="141" t="s">
        <v>138</v>
      </c>
      <c r="G131" s="142" t="s">
        <v>125</v>
      </c>
      <c r="H131" s="143">
        <v>76.856999999999999</v>
      </c>
      <c r="I131" s="144">
        <v>55.37</v>
      </c>
      <c r="J131" s="144">
        <f t="shared" si="0"/>
        <v>4255.57</v>
      </c>
      <c r="K131" s="145"/>
      <c r="L131" s="27"/>
      <c r="M131" s="146" t="s">
        <v>1</v>
      </c>
      <c r="N131" s="147" t="s">
        <v>36</v>
      </c>
      <c r="O131" s="148">
        <v>2.7990400000000002</v>
      </c>
      <c r="P131" s="148">
        <f t="shared" si="1"/>
        <v>215.12581728000001</v>
      </c>
      <c r="Q131" s="148">
        <v>1.04374781E-2</v>
      </c>
      <c r="R131" s="148">
        <f t="shared" si="2"/>
        <v>0.80219325433169997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121</v>
      </c>
      <c r="AT131" s="150" t="s">
        <v>117</v>
      </c>
      <c r="AU131" s="150" t="s">
        <v>79</v>
      </c>
      <c r="AY131" s="14" t="s">
        <v>115</v>
      </c>
      <c r="BE131" s="151">
        <f t="shared" si="4"/>
        <v>0</v>
      </c>
      <c r="BF131" s="151">
        <f t="shared" si="5"/>
        <v>4255.57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79</v>
      </c>
      <c r="BK131" s="151">
        <f t="shared" si="9"/>
        <v>4255.57</v>
      </c>
      <c r="BL131" s="14" t="s">
        <v>121</v>
      </c>
      <c r="BM131" s="150" t="s">
        <v>139</v>
      </c>
    </row>
    <row r="132" spans="1:65" s="2" customFormat="1" ht="24" customHeight="1" x14ac:dyDescent="0.2">
      <c r="A132" s="26"/>
      <c r="B132" s="138"/>
      <c r="C132" s="139" t="s">
        <v>140</v>
      </c>
      <c r="D132" s="139" t="s">
        <v>117</v>
      </c>
      <c r="E132" s="140" t="s">
        <v>141</v>
      </c>
      <c r="F132" s="141" t="s">
        <v>142</v>
      </c>
      <c r="G132" s="142" t="s">
        <v>120</v>
      </c>
      <c r="H132" s="143">
        <v>465.8</v>
      </c>
      <c r="I132" s="144">
        <v>4.03</v>
      </c>
      <c r="J132" s="144">
        <f t="shared" si="0"/>
        <v>1877.17</v>
      </c>
      <c r="K132" s="145"/>
      <c r="L132" s="27"/>
      <c r="M132" s="146" t="s">
        <v>1</v>
      </c>
      <c r="N132" s="147" t="s">
        <v>36</v>
      </c>
      <c r="O132" s="148">
        <v>0.249</v>
      </c>
      <c r="P132" s="148">
        <f t="shared" si="1"/>
        <v>115.9842</v>
      </c>
      <c r="Q132" s="148">
        <v>9.7000000000000005E-4</v>
      </c>
      <c r="R132" s="148">
        <f t="shared" si="2"/>
        <v>0.45182600000000006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121</v>
      </c>
      <c r="AT132" s="150" t="s">
        <v>117</v>
      </c>
      <c r="AU132" s="150" t="s">
        <v>79</v>
      </c>
      <c r="AY132" s="14" t="s">
        <v>115</v>
      </c>
      <c r="BE132" s="151">
        <f t="shared" si="4"/>
        <v>0</v>
      </c>
      <c r="BF132" s="151">
        <f t="shared" si="5"/>
        <v>1877.17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79</v>
      </c>
      <c r="BK132" s="151">
        <f t="shared" si="9"/>
        <v>1877.17</v>
      </c>
      <c r="BL132" s="14" t="s">
        <v>121</v>
      </c>
      <c r="BM132" s="150" t="s">
        <v>143</v>
      </c>
    </row>
    <row r="133" spans="1:65" s="2" customFormat="1" ht="24" customHeight="1" x14ac:dyDescent="0.2">
      <c r="A133" s="26"/>
      <c r="B133" s="138"/>
      <c r="C133" s="139" t="s">
        <v>144</v>
      </c>
      <c r="D133" s="139" t="s">
        <v>117</v>
      </c>
      <c r="E133" s="140" t="s">
        <v>145</v>
      </c>
      <c r="F133" s="141" t="s">
        <v>146</v>
      </c>
      <c r="G133" s="142" t="s">
        <v>120</v>
      </c>
      <c r="H133" s="143">
        <v>465.8</v>
      </c>
      <c r="I133" s="144">
        <v>2.4</v>
      </c>
      <c r="J133" s="144">
        <f t="shared" si="0"/>
        <v>1117.92</v>
      </c>
      <c r="K133" s="145"/>
      <c r="L133" s="27"/>
      <c r="M133" s="146" t="s">
        <v>1</v>
      </c>
      <c r="N133" s="147" t="s">
        <v>36</v>
      </c>
      <c r="O133" s="148">
        <v>0.188</v>
      </c>
      <c r="P133" s="148">
        <f t="shared" si="1"/>
        <v>87.570400000000006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121</v>
      </c>
      <c r="AT133" s="150" t="s">
        <v>117</v>
      </c>
      <c r="AU133" s="150" t="s">
        <v>79</v>
      </c>
      <c r="AY133" s="14" t="s">
        <v>115</v>
      </c>
      <c r="BE133" s="151">
        <f t="shared" si="4"/>
        <v>0</v>
      </c>
      <c r="BF133" s="151">
        <f t="shared" si="5"/>
        <v>1117.92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79</v>
      </c>
      <c r="BK133" s="151">
        <f t="shared" si="9"/>
        <v>1117.92</v>
      </c>
      <c r="BL133" s="14" t="s">
        <v>121</v>
      </c>
      <c r="BM133" s="150" t="s">
        <v>147</v>
      </c>
    </row>
    <row r="134" spans="1:65" s="2" customFormat="1" ht="16.5" customHeight="1" x14ac:dyDescent="0.2">
      <c r="A134" s="26"/>
      <c r="B134" s="138"/>
      <c r="C134" s="139" t="s">
        <v>148</v>
      </c>
      <c r="D134" s="139" t="s">
        <v>117</v>
      </c>
      <c r="E134" s="140" t="s">
        <v>149</v>
      </c>
      <c r="F134" s="141" t="s">
        <v>150</v>
      </c>
      <c r="G134" s="142" t="s">
        <v>125</v>
      </c>
      <c r="H134" s="143">
        <v>74.281000000000006</v>
      </c>
      <c r="I134" s="144">
        <v>3.68</v>
      </c>
      <c r="J134" s="144">
        <f t="shared" si="0"/>
        <v>273.35000000000002</v>
      </c>
      <c r="K134" s="145"/>
      <c r="L134" s="27"/>
      <c r="M134" s="146" t="s">
        <v>1</v>
      </c>
      <c r="N134" s="147" t="s">
        <v>36</v>
      </c>
      <c r="O134" s="148">
        <v>5.9959999999999999E-2</v>
      </c>
      <c r="P134" s="148">
        <f t="shared" si="1"/>
        <v>4.4538887599999999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121</v>
      </c>
      <c r="AT134" s="150" t="s">
        <v>117</v>
      </c>
      <c r="AU134" s="150" t="s">
        <v>79</v>
      </c>
      <c r="AY134" s="14" t="s">
        <v>115</v>
      </c>
      <c r="BE134" s="151">
        <f t="shared" si="4"/>
        <v>0</v>
      </c>
      <c r="BF134" s="151">
        <f t="shared" si="5"/>
        <v>273.35000000000002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79</v>
      </c>
      <c r="BK134" s="151">
        <f t="shared" si="9"/>
        <v>273.35000000000002</v>
      </c>
      <c r="BL134" s="14" t="s">
        <v>121</v>
      </c>
      <c r="BM134" s="150" t="s">
        <v>151</v>
      </c>
    </row>
    <row r="135" spans="1:65" s="2" customFormat="1" ht="24" customHeight="1" x14ac:dyDescent="0.2">
      <c r="A135" s="26"/>
      <c r="B135" s="138"/>
      <c r="C135" s="139" t="s">
        <v>152</v>
      </c>
      <c r="D135" s="139" t="s">
        <v>117</v>
      </c>
      <c r="E135" s="140" t="s">
        <v>153</v>
      </c>
      <c r="F135" s="141" t="s">
        <v>154</v>
      </c>
      <c r="G135" s="142" t="s">
        <v>125</v>
      </c>
      <c r="H135" s="143">
        <v>74.281000000000006</v>
      </c>
      <c r="I135" s="144">
        <v>2.02</v>
      </c>
      <c r="J135" s="144">
        <f t="shared" si="0"/>
        <v>150.05000000000001</v>
      </c>
      <c r="K135" s="145"/>
      <c r="L135" s="27"/>
      <c r="M135" s="146" t="s">
        <v>1</v>
      </c>
      <c r="N135" s="147" t="s">
        <v>36</v>
      </c>
      <c r="O135" s="148">
        <v>8.7609999999999993E-2</v>
      </c>
      <c r="P135" s="148">
        <f t="shared" si="1"/>
        <v>6.5077584100000001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121</v>
      </c>
      <c r="AT135" s="150" t="s">
        <v>117</v>
      </c>
      <c r="AU135" s="150" t="s">
        <v>79</v>
      </c>
      <c r="AY135" s="14" t="s">
        <v>115</v>
      </c>
      <c r="BE135" s="151">
        <f t="shared" si="4"/>
        <v>0</v>
      </c>
      <c r="BF135" s="151">
        <f t="shared" si="5"/>
        <v>150.05000000000001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79</v>
      </c>
      <c r="BK135" s="151">
        <f t="shared" si="9"/>
        <v>150.05000000000001</v>
      </c>
      <c r="BL135" s="14" t="s">
        <v>121</v>
      </c>
      <c r="BM135" s="150" t="s">
        <v>155</v>
      </c>
    </row>
    <row r="136" spans="1:65" s="2" customFormat="1" ht="16.5" customHeight="1" x14ac:dyDescent="0.2">
      <c r="A136" s="26"/>
      <c r="B136" s="138"/>
      <c r="C136" s="139" t="s">
        <v>156</v>
      </c>
      <c r="D136" s="139" t="s">
        <v>117</v>
      </c>
      <c r="E136" s="140" t="s">
        <v>157</v>
      </c>
      <c r="F136" s="141" t="s">
        <v>158</v>
      </c>
      <c r="G136" s="142" t="s">
        <v>125</v>
      </c>
      <c r="H136" s="143">
        <v>74.281000000000006</v>
      </c>
      <c r="I136" s="144">
        <v>0.82</v>
      </c>
      <c r="J136" s="144">
        <f t="shared" si="0"/>
        <v>60.91</v>
      </c>
      <c r="K136" s="145"/>
      <c r="L136" s="27"/>
      <c r="M136" s="146" t="s">
        <v>1</v>
      </c>
      <c r="N136" s="147" t="s">
        <v>36</v>
      </c>
      <c r="O136" s="148">
        <v>9.11E-3</v>
      </c>
      <c r="P136" s="148">
        <f t="shared" si="1"/>
        <v>0.67669991000000007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121</v>
      </c>
      <c r="AT136" s="150" t="s">
        <v>117</v>
      </c>
      <c r="AU136" s="150" t="s">
        <v>79</v>
      </c>
      <c r="AY136" s="14" t="s">
        <v>115</v>
      </c>
      <c r="BE136" s="151">
        <f t="shared" si="4"/>
        <v>0</v>
      </c>
      <c r="BF136" s="151">
        <f t="shared" si="5"/>
        <v>60.91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79</v>
      </c>
      <c r="BK136" s="151">
        <f t="shared" si="9"/>
        <v>60.91</v>
      </c>
      <c r="BL136" s="14" t="s">
        <v>121</v>
      </c>
      <c r="BM136" s="150" t="s">
        <v>159</v>
      </c>
    </row>
    <row r="137" spans="1:65" s="2" customFormat="1" ht="24" customHeight="1" x14ac:dyDescent="0.2">
      <c r="A137" s="26"/>
      <c r="B137" s="138"/>
      <c r="C137" s="139" t="s">
        <v>160</v>
      </c>
      <c r="D137" s="139" t="s">
        <v>117</v>
      </c>
      <c r="E137" s="140" t="s">
        <v>161</v>
      </c>
      <c r="F137" s="141" t="s">
        <v>162</v>
      </c>
      <c r="G137" s="142" t="s">
        <v>125</v>
      </c>
      <c r="H137" s="143">
        <v>181.90899999999999</v>
      </c>
      <c r="I137" s="144">
        <v>3.44</v>
      </c>
      <c r="J137" s="144">
        <f t="shared" si="0"/>
        <v>625.77</v>
      </c>
      <c r="K137" s="145"/>
      <c r="L137" s="27"/>
      <c r="M137" s="146" t="s">
        <v>1</v>
      </c>
      <c r="N137" s="147" t="s">
        <v>36</v>
      </c>
      <c r="O137" s="148">
        <v>0.22928000000000001</v>
      </c>
      <c r="P137" s="148">
        <f t="shared" si="1"/>
        <v>41.708095520000001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121</v>
      </c>
      <c r="AT137" s="150" t="s">
        <v>117</v>
      </c>
      <c r="AU137" s="150" t="s">
        <v>79</v>
      </c>
      <c r="AY137" s="14" t="s">
        <v>115</v>
      </c>
      <c r="BE137" s="151">
        <f t="shared" si="4"/>
        <v>0</v>
      </c>
      <c r="BF137" s="151">
        <f t="shared" si="5"/>
        <v>625.77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79</v>
      </c>
      <c r="BK137" s="151">
        <f t="shared" si="9"/>
        <v>625.77</v>
      </c>
      <c r="BL137" s="14" t="s">
        <v>121</v>
      </c>
      <c r="BM137" s="150" t="s">
        <v>163</v>
      </c>
    </row>
    <row r="138" spans="1:65" s="2" customFormat="1" ht="24" customHeight="1" x14ac:dyDescent="0.2">
      <c r="A138" s="26"/>
      <c r="B138" s="138"/>
      <c r="C138" s="139" t="s">
        <v>164</v>
      </c>
      <c r="D138" s="139" t="s">
        <v>117</v>
      </c>
      <c r="E138" s="140" t="s">
        <v>165</v>
      </c>
      <c r="F138" s="141" t="s">
        <v>166</v>
      </c>
      <c r="G138" s="142" t="s">
        <v>125</v>
      </c>
      <c r="H138" s="143">
        <v>59.210999999999999</v>
      </c>
      <c r="I138" s="144">
        <v>16.940000000000001</v>
      </c>
      <c r="J138" s="144">
        <f t="shared" si="0"/>
        <v>1003.03</v>
      </c>
      <c r="K138" s="145"/>
      <c r="L138" s="27"/>
      <c r="M138" s="146" t="s">
        <v>1</v>
      </c>
      <c r="N138" s="147" t="s">
        <v>36</v>
      </c>
      <c r="O138" s="148">
        <v>1.5011399999999999</v>
      </c>
      <c r="P138" s="148">
        <f t="shared" si="1"/>
        <v>88.884000539999988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121</v>
      </c>
      <c r="AT138" s="150" t="s">
        <v>117</v>
      </c>
      <c r="AU138" s="150" t="s">
        <v>79</v>
      </c>
      <c r="AY138" s="14" t="s">
        <v>115</v>
      </c>
      <c r="BE138" s="151">
        <f t="shared" si="4"/>
        <v>0</v>
      </c>
      <c r="BF138" s="151">
        <f t="shared" si="5"/>
        <v>1003.03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79</v>
      </c>
      <c r="BK138" s="151">
        <f t="shared" si="9"/>
        <v>1003.03</v>
      </c>
      <c r="BL138" s="14" t="s">
        <v>121</v>
      </c>
      <c r="BM138" s="150" t="s">
        <v>167</v>
      </c>
    </row>
    <row r="139" spans="1:65" s="2" customFormat="1" ht="16.5" customHeight="1" x14ac:dyDescent="0.2">
      <c r="A139" s="26"/>
      <c r="B139" s="138"/>
      <c r="C139" s="139" t="s">
        <v>168</v>
      </c>
      <c r="D139" s="139" t="s">
        <v>117</v>
      </c>
      <c r="E139" s="140" t="s">
        <v>169</v>
      </c>
      <c r="F139" s="141" t="s">
        <v>170</v>
      </c>
      <c r="G139" s="142" t="s">
        <v>125</v>
      </c>
      <c r="H139" s="143">
        <v>59.210999999999999</v>
      </c>
      <c r="I139" s="144">
        <v>7.14</v>
      </c>
      <c r="J139" s="144">
        <f t="shared" si="0"/>
        <v>422.77</v>
      </c>
      <c r="K139" s="145"/>
      <c r="L139" s="27"/>
      <c r="M139" s="146" t="s">
        <v>1</v>
      </c>
      <c r="N139" s="147" t="s">
        <v>36</v>
      </c>
      <c r="O139" s="148">
        <v>0.88941999999999999</v>
      </c>
      <c r="P139" s="148">
        <f t="shared" si="1"/>
        <v>52.663447619999999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121</v>
      </c>
      <c r="AT139" s="150" t="s">
        <v>117</v>
      </c>
      <c r="AU139" s="150" t="s">
        <v>79</v>
      </c>
      <c r="AY139" s="14" t="s">
        <v>115</v>
      </c>
      <c r="BE139" s="151">
        <f t="shared" si="4"/>
        <v>0</v>
      </c>
      <c r="BF139" s="151">
        <f t="shared" si="5"/>
        <v>422.77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79</v>
      </c>
      <c r="BK139" s="151">
        <f t="shared" si="9"/>
        <v>422.77</v>
      </c>
      <c r="BL139" s="14" t="s">
        <v>121</v>
      </c>
      <c r="BM139" s="150" t="s">
        <v>171</v>
      </c>
    </row>
    <row r="140" spans="1:65" s="2" customFormat="1" ht="16.5" customHeight="1" x14ac:dyDescent="0.2">
      <c r="A140" s="26"/>
      <c r="B140" s="138"/>
      <c r="C140" s="152" t="s">
        <v>172</v>
      </c>
      <c r="D140" s="152" t="s">
        <v>173</v>
      </c>
      <c r="E140" s="153" t="s">
        <v>174</v>
      </c>
      <c r="F140" s="154" t="s">
        <v>175</v>
      </c>
      <c r="G140" s="155" t="s">
        <v>176</v>
      </c>
      <c r="H140" s="156">
        <v>98.882000000000005</v>
      </c>
      <c r="I140" s="157">
        <v>14.27</v>
      </c>
      <c r="J140" s="157">
        <f t="shared" si="0"/>
        <v>1411.05</v>
      </c>
      <c r="K140" s="158"/>
      <c r="L140" s="159"/>
      <c r="M140" s="160" t="s">
        <v>1</v>
      </c>
      <c r="N140" s="161" t="s">
        <v>36</v>
      </c>
      <c r="O140" s="148">
        <v>0</v>
      </c>
      <c r="P140" s="148">
        <f t="shared" si="1"/>
        <v>0</v>
      </c>
      <c r="Q140" s="148">
        <v>1</v>
      </c>
      <c r="R140" s="148">
        <f t="shared" si="2"/>
        <v>98.882000000000005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144</v>
      </c>
      <c r="AT140" s="150" t="s">
        <v>173</v>
      </c>
      <c r="AU140" s="150" t="s">
        <v>79</v>
      </c>
      <c r="AY140" s="14" t="s">
        <v>115</v>
      </c>
      <c r="BE140" s="151">
        <f t="shared" si="4"/>
        <v>0</v>
      </c>
      <c r="BF140" s="151">
        <f t="shared" si="5"/>
        <v>1411.05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79</v>
      </c>
      <c r="BK140" s="151">
        <f t="shared" si="9"/>
        <v>1411.05</v>
      </c>
      <c r="BL140" s="14" t="s">
        <v>121</v>
      </c>
      <c r="BM140" s="150" t="s">
        <v>177</v>
      </c>
    </row>
    <row r="141" spans="1:65" s="12" customFormat="1" ht="22.9" customHeight="1" x14ac:dyDescent="0.2">
      <c r="B141" s="126"/>
      <c r="D141" s="127" t="s">
        <v>69</v>
      </c>
      <c r="E141" s="136" t="s">
        <v>121</v>
      </c>
      <c r="F141" s="136" t="s">
        <v>178</v>
      </c>
      <c r="J141" s="137">
        <f>BK141</f>
        <v>600.39</v>
      </c>
      <c r="L141" s="126"/>
      <c r="M141" s="130"/>
      <c r="N141" s="131"/>
      <c r="O141" s="131"/>
      <c r="P141" s="132">
        <f>P142</f>
        <v>18.770890599999998</v>
      </c>
      <c r="Q141" s="131"/>
      <c r="R141" s="132">
        <f>R142</f>
        <v>28.493903900000003</v>
      </c>
      <c r="S141" s="131"/>
      <c r="T141" s="133">
        <f>T142</f>
        <v>0</v>
      </c>
      <c r="AR141" s="127" t="s">
        <v>75</v>
      </c>
      <c r="AT141" s="134" t="s">
        <v>69</v>
      </c>
      <c r="AU141" s="134" t="s">
        <v>75</v>
      </c>
      <c r="AY141" s="127" t="s">
        <v>115</v>
      </c>
      <c r="BK141" s="135">
        <f>BK142</f>
        <v>600.39</v>
      </c>
    </row>
    <row r="142" spans="1:65" s="2" customFormat="1" ht="24" customHeight="1" x14ac:dyDescent="0.2">
      <c r="A142" s="26"/>
      <c r="B142" s="138"/>
      <c r="C142" s="139" t="s">
        <v>179</v>
      </c>
      <c r="D142" s="139" t="s">
        <v>117</v>
      </c>
      <c r="E142" s="140" t="s">
        <v>180</v>
      </c>
      <c r="F142" s="141" t="s">
        <v>181</v>
      </c>
      <c r="G142" s="142" t="s">
        <v>125</v>
      </c>
      <c r="H142" s="143">
        <v>15.07</v>
      </c>
      <c r="I142" s="144">
        <v>39.840000000000003</v>
      </c>
      <c r="J142" s="144">
        <f>ROUND(I142*H142,2)</f>
        <v>600.39</v>
      </c>
      <c r="K142" s="145"/>
      <c r="L142" s="27"/>
      <c r="M142" s="146" t="s">
        <v>1</v>
      </c>
      <c r="N142" s="147" t="s">
        <v>36</v>
      </c>
      <c r="O142" s="148">
        <v>1.2455799999999999</v>
      </c>
      <c r="P142" s="148">
        <f>O142*H142</f>
        <v>18.770890599999998</v>
      </c>
      <c r="Q142" s="148">
        <v>1.8907700000000001</v>
      </c>
      <c r="R142" s="148">
        <f>Q142*H142</f>
        <v>28.493903900000003</v>
      </c>
      <c r="S142" s="148">
        <v>0</v>
      </c>
      <c r="T142" s="149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121</v>
      </c>
      <c r="AT142" s="150" t="s">
        <v>117</v>
      </c>
      <c r="AU142" s="150" t="s">
        <v>79</v>
      </c>
      <c r="AY142" s="14" t="s">
        <v>115</v>
      </c>
      <c r="BE142" s="151">
        <f>IF(N142="základná",J142,0)</f>
        <v>0</v>
      </c>
      <c r="BF142" s="151">
        <f>IF(N142="znížená",J142,0)</f>
        <v>600.39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4" t="s">
        <v>79</v>
      </c>
      <c r="BK142" s="151">
        <f>ROUND(I142*H142,2)</f>
        <v>600.39</v>
      </c>
      <c r="BL142" s="14" t="s">
        <v>121</v>
      </c>
      <c r="BM142" s="150" t="s">
        <v>182</v>
      </c>
    </row>
    <row r="143" spans="1:65" s="12" customFormat="1" ht="22.9" customHeight="1" x14ac:dyDescent="0.2">
      <c r="B143" s="126"/>
      <c r="D143" s="127" t="s">
        <v>69</v>
      </c>
      <c r="E143" s="136" t="s">
        <v>83</v>
      </c>
      <c r="F143" s="136" t="s">
        <v>183</v>
      </c>
      <c r="J143" s="137">
        <f>BK143</f>
        <v>2259.48</v>
      </c>
      <c r="L143" s="126"/>
      <c r="M143" s="130"/>
      <c r="N143" s="131"/>
      <c r="O143" s="131"/>
      <c r="P143" s="132">
        <f>SUM(P144:P146)</f>
        <v>16.678446400000002</v>
      </c>
      <c r="Q143" s="131"/>
      <c r="R143" s="132">
        <f>SUM(R144:R146)</f>
        <v>57.349214600848718</v>
      </c>
      <c r="S143" s="131"/>
      <c r="T143" s="133">
        <f>SUM(T144:T146)</f>
        <v>0</v>
      </c>
      <c r="AR143" s="127" t="s">
        <v>75</v>
      </c>
      <c r="AT143" s="134" t="s">
        <v>69</v>
      </c>
      <c r="AU143" s="134" t="s">
        <v>75</v>
      </c>
      <c r="AY143" s="127" t="s">
        <v>115</v>
      </c>
      <c r="BK143" s="135">
        <f>SUM(BK144:BK146)</f>
        <v>2259.48</v>
      </c>
    </row>
    <row r="144" spans="1:65" s="2" customFormat="1" ht="24" customHeight="1" x14ac:dyDescent="0.2">
      <c r="A144" s="26"/>
      <c r="B144" s="138"/>
      <c r="C144" s="139" t="s">
        <v>184</v>
      </c>
      <c r="D144" s="139" t="s">
        <v>117</v>
      </c>
      <c r="E144" s="140" t="s">
        <v>185</v>
      </c>
      <c r="F144" s="141" t="s">
        <v>186</v>
      </c>
      <c r="G144" s="142" t="s">
        <v>120</v>
      </c>
      <c r="H144" s="143">
        <v>87.34</v>
      </c>
      <c r="I144" s="144">
        <v>7.1</v>
      </c>
      <c r="J144" s="144">
        <f>ROUND(I144*H144,2)</f>
        <v>620.11</v>
      </c>
      <c r="K144" s="145"/>
      <c r="L144" s="27"/>
      <c r="M144" s="146" t="s">
        <v>1</v>
      </c>
      <c r="N144" s="147" t="s">
        <v>36</v>
      </c>
      <c r="O144" s="148">
        <v>2.7539999999999999E-2</v>
      </c>
      <c r="P144" s="148">
        <f>O144*H144</f>
        <v>2.4053436000000001</v>
      </c>
      <c r="Q144" s="148">
        <v>0.37080000000000002</v>
      </c>
      <c r="R144" s="148">
        <f>Q144*H144</f>
        <v>32.385672</v>
      </c>
      <c r="S144" s="148">
        <v>0</v>
      </c>
      <c r="T144" s="149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121</v>
      </c>
      <c r="AT144" s="150" t="s">
        <v>117</v>
      </c>
      <c r="AU144" s="150" t="s">
        <v>79</v>
      </c>
      <c r="AY144" s="14" t="s">
        <v>115</v>
      </c>
      <c r="BE144" s="151">
        <f>IF(N144="základná",J144,0)</f>
        <v>0</v>
      </c>
      <c r="BF144" s="151">
        <f>IF(N144="znížená",J144,0)</f>
        <v>620.11</v>
      </c>
      <c r="BG144" s="151">
        <f>IF(N144="zákl. prenesená",J144,0)</f>
        <v>0</v>
      </c>
      <c r="BH144" s="151">
        <f>IF(N144="zníž. prenesená",J144,0)</f>
        <v>0</v>
      </c>
      <c r="BI144" s="151">
        <f>IF(N144="nulová",J144,0)</f>
        <v>0</v>
      </c>
      <c r="BJ144" s="14" t="s">
        <v>79</v>
      </c>
      <c r="BK144" s="151">
        <f>ROUND(I144*H144,2)</f>
        <v>620.11</v>
      </c>
      <c r="BL144" s="14" t="s">
        <v>121</v>
      </c>
      <c r="BM144" s="150" t="s">
        <v>187</v>
      </c>
    </row>
    <row r="145" spans="1:65" s="2" customFormat="1" ht="16.5" customHeight="1" x14ac:dyDescent="0.2">
      <c r="A145" s="26"/>
      <c r="B145" s="138"/>
      <c r="C145" s="139" t="s">
        <v>188</v>
      </c>
      <c r="D145" s="139" t="s">
        <v>117</v>
      </c>
      <c r="E145" s="140" t="s">
        <v>189</v>
      </c>
      <c r="F145" s="141" t="s">
        <v>190</v>
      </c>
      <c r="G145" s="142" t="s">
        <v>120</v>
      </c>
      <c r="H145" s="143">
        <v>87.34</v>
      </c>
      <c r="I145" s="144">
        <v>9.16</v>
      </c>
      <c r="J145" s="144">
        <f>ROUND(I145*H145,2)</f>
        <v>800.03</v>
      </c>
      <c r="K145" s="145"/>
      <c r="L145" s="27"/>
      <c r="M145" s="146" t="s">
        <v>1</v>
      </c>
      <c r="N145" s="147" t="s">
        <v>36</v>
      </c>
      <c r="O145" s="148">
        <v>0.13081000000000001</v>
      </c>
      <c r="P145" s="148">
        <f>O145*H145</f>
        <v>11.424945400000002</v>
      </c>
      <c r="Q145" s="148">
        <v>0.18687553384</v>
      </c>
      <c r="R145" s="148">
        <f>Q145*H145</f>
        <v>16.321709125585599</v>
      </c>
      <c r="S145" s="148">
        <v>0</v>
      </c>
      <c r="T145" s="149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121</v>
      </c>
      <c r="AT145" s="150" t="s">
        <v>117</v>
      </c>
      <c r="AU145" s="150" t="s">
        <v>79</v>
      </c>
      <c r="AY145" s="14" t="s">
        <v>115</v>
      </c>
      <c r="BE145" s="151">
        <f>IF(N145="základná",J145,0)</f>
        <v>0</v>
      </c>
      <c r="BF145" s="151">
        <f>IF(N145="znížená",J145,0)</f>
        <v>800.03</v>
      </c>
      <c r="BG145" s="151">
        <f>IF(N145="zákl. prenesená",J145,0)</f>
        <v>0</v>
      </c>
      <c r="BH145" s="151">
        <f>IF(N145="zníž. prenesená",J145,0)</f>
        <v>0</v>
      </c>
      <c r="BI145" s="151">
        <f>IF(N145="nulová",J145,0)</f>
        <v>0</v>
      </c>
      <c r="BJ145" s="14" t="s">
        <v>79</v>
      </c>
      <c r="BK145" s="151">
        <f>ROUND(I145*H145,2)</f>
        <v>800.03</v>
      </c>
      <c r="BL145" s="14" t="s">
        <v>121</v>
      </c>
      <c r="BM145" s="150" t="s">
        <v>191</v>
      </c>
    </row>
    <row r="146" spans="1:65" s="2" customFormat="1" ht="24" customHeight="1" x14ac:dyDescent="0.2">
      <c r="A146" s="26"/>
      <c r="B146" s="138"/>
      <c r="C146" s="139" t="s">
        <v>192</v>
      </c>
      <c r="D146" s="139" t="s">
        <v>117</v>
      </c>
      <c r="E146" s="140" t="s">
        <v>193</v>
      </c>
      <c r="F146" s="141" t="s">
        <v>194</v>
      </c>
      <c r="G146" s="142" t="s">
        <v>120</v>
      </c>
      <c r="H146" s="143">
        <v>87.34</v>
      </c>
      <c r="I146" s="144">
        <v>9.61</v>
      </c>
      <c r="J146" s="144">
        <f>ROUND(I146*H146,2)</f>
        <v>839.34</v>
      </c>
      <c r="K146" s="145"/>
      <c r="L146" s="27"/>
      <c r="M146" s="146" t="s">
        <v>1</v>
      </c>
      <c r="N146" s="147" t="s">
        <v>36</v>
      </c>
      <c r="O146" s="148">
        <v>3.261E-2</v>
      </c>
      <c r="P146" s="148">
        <f>O146*H146</f>
        <v>2.8481574000000003</v>
      </c>
      <c r="Q146" s="148">
        <v>9.8944738668000007E-2</v>
      </c>
      <c r="R146" s="148">
        <f>Q146*H146</f>
        <v>8.6418334752631214</v>
      </c>
      <c r="S146" s="148">
        <v>0</v>
      </c>
      <c r="T146" s="149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121</v>
      </c>
      <c r="AT146" s="150" t="s">
        <v>117</v>
      </c>
      <c r="AU146" s="150" t="s">
        <v>79</v>
      </c>
      <c r="AY146" s="14" t="s">
        <v>115</v>
      </c>
      <c r="BE146" s="151">
        <f>IF(N146="základná",J146,0)</f>
        <v>0</v>
      </c>
      <c r="BF146" s="151">
        <f>IF(N146="znížená",J146,0)</f>
        <v>839.34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4" t="s">
        <v>79</v>
      </c>
      <c r="BK146" s="151">
        <f>ROUND(I146*H146,2)</f>
        <v>839.34</v>
      </c>
      <c r="BL146" s="14" t="s">
        <v>121</v>
      </c>
      <c r="BM146" s="150" t="s">
        <v>195</v>
      </c>
    </row>
    <row r="147" spans="1:65" s="12" customFormat="1" ht="22.9" customHeight="1" x14ac:dyDescent="0.2">
      <c r="B147" s="126"/>
      <c r="D147" s="127" t="s">
        <v>69</v>
      </c>
      <c r="E147" s="136" t="s">
        <v>144</v>
      </c>
      <c r="F147" s="136" t="s">
        <v>196</v>
      </c>
      <c r="J147" s="137">
        <f>BK147</f>
        <v>30592.7</v>
      </c>
      <c r="L147" s="126"/>
      <c r="M147" s="130"/>
      <c r="N147" s="131"/>
      <c r="O147" s="131"/>
      <c r="P147" s="132">
        <f>SUM(P148:P172)</f>
        <v>78.3757722</v>
      </c>
      <c r="Q147" s="131"/>
      <c r="R147" s="132">
        <f>SUM(R148:R172)</f>
        <v>38.559361929999994</v>
      </c>
      <c r="S147" s="131"/>
      <c r="T147" s="133">
        <f>SUM(T148:T172)</f>
        <v>0</v>
      </c>
      <c r="AR147" s="127" t="s">
        <v>75</v>
      </c>
      <c r="AT147" s="134" t="s">
        <v>69</v>
      </c>
      <c r="AU147" s="134" t="s">
        <v>75</v>
      </c>
      <c r="AY147" s="127" t="s">
        <v>115</v>
      </c>
      <c r="BK147" s="135">
        <f>SUM(BK148:BK172)</f>
        <v>30592.7</v>
      </c>
    </row>
    <row r="148" spans="1:65" s="2" customFormat="1" ht="24" customHeight="1" x14ac:dyDescent="0.2">
      <c r="A148" s="26"/>
      <c r="B148" s="138"/>
      <c r="C148" s="139" t="s">
        <v>7</v>
      </c>
      <c r="D148" s="139" t="s">
        <v>117</v>
      </c>
      <c r="E148" s="140" t="s">
        <v>197</v>
      </c>
      <c r="F148" s="141" t="s">
        <v>198</v>
      </c>
      <c r="G148" s="142" t="s">
        <v>199</v>
      </c>
      <c r="H148" s="143">
        <v>1</v>
      </c>
      <c r="I148" s="144">
        <v>23.25</v>
      </c>
      <c r="J148" s="144">
        <f t="shared" ref="J148:J172" si="10">ROUND(I148*H148,2)</f>
        <v>23.25</v>
      </c>
      <c r="K148" s="145"/>
      <c r="L148" s="27"/>
      <c r="M148" s="146" t="s">
        <v>1</v>
      </c>
      <c r="N148" s="147" t="s">
        <v>36</v>
      </c>
      <c r="O148" s="148">
        <v>0.71838000000000002</v>
      </c>
      <c r="P148" s="148">
        <f t="shared" ref="P148:P172" si="11">O148*H148</f>
        <v>0.71838000000000002</v>
      </c>
      <c r="Q148" s="148">
        <v>8.2386000000000004E-4</v>
      </c>
      <c r="R148" s="148">
        <f t="shared" ref="R148:R172" si="12">Q148*H148</f>
        <v>8.2386000000000004E-4</v>
      </c>
      <c r="S148" s="148">
        <v>0</v>
      </c>
      <c r="T148" s="149">
        <f t="shared" ref="T148:T172" si="13"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121</v>
      </c>
      <c r="AT148" s="150" t="s">
        <v>117</v>
      </c>
      <c r="AU148" s="150" t="s">
        <v>79</v>
      </c>
      <c r="AY148" s="14" t="s">
        <v>115</v>
      </c>
      <c r="BE148" s="151">
        <f t="shared" ref="BE148:BE172" si="14">IF(N148="základná",J148,0)</f>
        <v>0</v>
      </c>
      <c r="BF148" s="151">
        <f t="shared" ref="BF148:BF172" si="15">IF(N148="znížená",J148,0)</f>
        <v>23.25</v>
      </c>
      <c r="BG148" s="151">
        <f t="shared" ref="BG148:BG172" si="16">IF(N148="zákl. prenesená",J148,0)</f>
        <v>0</v>
      </c>
      <c r="BH148" s="151">
        <f t="shared" ref="BH148:BH172" si="17">IF(N148="zníž. prenesená",J148,0)</f>
        <v>0</v>
      </c>
      <c r="BI148" s="151">
        <f t="shared" ref="BI148:BI172" si="18">IF(N148="nulová",J148,0)</f>
        <v>0</v>
      </c>
      <c r="BJ148" s="14" t="s">
        <v>79</v>
      </c>
      <c r="BK148" s="151">
        <f t="shared" ref="BK148:BK172" si="19">ROUND(I148*H148,2)</f>
        <v>23.25</v>
      </c>
      <c r="BL148" s="14" t="s">
        <v>121</v>
      </c>
      <c r="BM148" s="150" t="s">
        <v>200</v>
      </c>
    </row>
    <row r="149" spans="1:65" s="2" customFormat="1" ht="16.5" customHeight="1" x14ac:dyDescent="0.2">
      <c r="A149" s="26"/>
      <c r="B149" s="138"/>
      <c r="C149" s="152" t="s">
        <v>201</v>
      </c>
      <c r="D149" s="152" t="s">
        <v>173</v>
      </c>
      <c r="E149" s="153" t="s">
        <v>202</v>
      </c>
      <c r="F149" s="154" t="s">
        <v>203</v>
      </c>
      <c r="G149" s="155" t="s">
        <v>199</v>
      </c>
      <c r="H149" s="156">
        <v>1</v>
      </c>
      <c r="I149" s="157">
        <v>59.55</v>
      </c>
      <c r="J149" s="157">
        <f t="shared" si="10"/>
        <v>59.55</v>
      </c>
      <c r="K149" s="158"/>
      <c r="L149" s="159"/>
      <c r="M149" s="160" t="s">
        <v>1</v>
      </c>
      <c r="N149" s="161" t="s">
        <v>36</v>
      </c>
      <c r="O149" s="148">
        <v>0</v>
      </c>
      <c r="P149" s="148">
        <f t="shared" si="11"/>
        <v>0</v>
      </c>
      <c r="Q149" s="148">
        <v>2.5000000000000001E-2</v>
      </c>
      <c r="R149" s="148">
        <f t="shared" si="12"/>
        <v>2.5000000000000001E-2</v>
      </c>
      <c r="S149" s="148">
        <v>0</v>
      </c>
      <c r="T149" s="149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144</v>
      </c>
      <c r="AT149" s="150" t="s">
        <v>173</v>
      </c>
      <c r="AU149" s="150" t="s">
        <v>79</v>
      </c>
      <c r="AY149" s="14" t="s">
        <v>115</v>
      </c>
      <c r="BE149" s="151">
        <f t="shared" si="14"/>
        <v>0</v>
      </c>
      <c r="BF149" s="151">
        <f t="shared" si="15"/>
        <v>59.55</v>
      </c>
      <c r="BG149" s="151">
        <f t="shared" si="16"/>
        <v>0</v>
      </c>
      <c r="BH149" s="151">
        <f t="shared" si="17"/>
        <v>0</v>
      </c>
      <c r="BI149" s="151">
        <f t="shared" si="18"/>
        <v>0</v>
      </c>
      <c r="BJ149" s="14" t="s">
        <v>79</v>
      </c>
      <c r="BK149" s="151">
        <f t="shared" si="19"/>
        <v>59.55</v>
      </c>
      <c r="BL149" s="14" t="s">
        <v>121</v>
      </c>
      <c r="BM149" s="150" t="s">
        <v>204</v>
      </c>
    </row>
    <row r="150" spans="1:65" s="2" customFormat="1" ht="24" customHeight="1" x14ac:dyDescent="0.2">
      <c r="A150" s="26"/>
      <c r="B150" s="138"/>
      <c r="C150" s="139" t="s">
        <v>205</v>
      </c>
      <c r="D150" s="139" t="s">
        <v>117</v>
      </c>
      <c r="E150" s="140" t="s">
        <v>226</v>
      </c>
      <c r="F150" s="141" t="s">
        <v>227</v>
      </c>
      <c r="G150" s="142" t="s">
        <v>228</v>
      </c>
      <c r="H150" s="143">
        <v>137</v>
      </c>
      <c r="I150" s="144">
        <v>1.22</v>
      </c>
      <c r="J150" s="144">
        <f t="shared" si="10"/>
        <v>167.14</v>
      </c>
      <c r="K150" s="145"/>
      <c r="L150" s="27"/>
      <c r="M150" s="146" t="s">
        <v>1</v>
      </c>
      <c r="N150" s="147" t="s">
        <v>36</v>
      </c>
      <c r="O150" s="148">
        <v>0.10162</v>
      </c>
      <c r="P150" s="148">
        <f t="shared" si="11"/>
        <v>13.921940000000001</v>
      </c>
      <c r="Q150" s="148">
        <v>6.0340000000000002E-5</v>
      </c>
      <c r="R150" s="148">
        <f t="shared" si="12"/>
        <v>8.2665800000000008E-3</v>
      </c>
      <c r="S150" s="148">
        <v>0</v>
      </c>
      <c r="T150" s="149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121</v>
      </c>
      <c r="AT150" s="150" t="s">
        <v>117</v>
      </c>
      <c r="AU150" s="150" t="s">
        <v>79</v>
      </c>
      <c r="AY150" s="14" t="s">
        <v>115</v>
      </c>
      <c r="BE150" s="151">
        <f t="shared" si="14"/>
        <v>0</v>
      </c>
      <c r="BF150" s="151">
        <f t="shared" si="15"/>
        <v>167.14</v>
      </c>
      <c r="BG150" s="151">
        <f t="shared" si="16"/>
        <v>0</v>
      </c>
      <c r="BH150" s="151">
        <f t="shared" si="17"/>
        <v>0</v>
      </c>
      <c r="BI150" s="151">
        <f t="shared" si="18"/>
        <v>0</v>
      </c>
      <c r="BJ150" s="14" t="s">
        <v>79</v>
      </c>
      <c r="BK150" s="151">
        <f t="shared" si="19"/>
        <v>167.14</v>
      </c>
      <c r="BL150" s="14" t="s">
        <v>121</v>
      </c>
      <c r="BM150" s="150" t="s">
        <v>229</v>
      </c>
    </row>
    <row r="151" spans="1:65" s="2" customFormat="1" ht="16.5" customHeight="1" x14ac:dyDescent="0.2">
      <c r="A151" s="26"/>
      <c r="B151" s="138"/>
      <c r="C151" s="152" t="s">
        <v>209</v>
      </c>
      <c r="D151" s="152" t="s">
        <v>173</v>
      </c>
      <c r="E151" s="153" t="s">
        <v>231</v>
      </c>
      <c r="F151" s="154" t="s">
        <v>232</v>
      </c>
      <c r="G151" s="155" t="s">
        <v>199</v>
      </c>
      <c r="H151" s="156">
        <v>22.83</v>
      </c>
      <c r="I151" s="157">
        <v>37.46</v>
      </c>
      <c r="J151" s="157">
        <f t="shared" si="10"/>
        <v>855.21</v>
      </c>
      <c r="K151" s="158"/>
      <c r="L151" s="159"/>
      <c r="M151" s="160" t="s">
        <v>1</v>
      </c>
      <c r="N151" s="161" t="s">
        <v>36</v>
      </c>
      <c r="O151" s="148">
        <v>0</v>
      </c>
      <c r="P151" s="148">
        <f t="shared" si="11"/>
        <v>0</v>
      </c>
      <c r="Q151" s="148">
        <v>1.3270000000000001E-2</v>
      </c>
      <c r="R151" s="148">
        <f t="shared" si="12"/>
        <v>0.3029541</v>
      </c>
      <c r="S151" s="148">
        <v>0</v>
      </c>
      <c r="T151" s="149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144</v>
      </c>
      <c r="AT151" s="150" t="s">
        <v>173</v>
      </c>
      <c r="AU151" s="150" t="s">
        <v>79</v>
      </c>
      <c r="AY151" s="14" t="s">
        <v>115</v>
      </c>
      <c r="BE151" s="151">
        <f t="shared" si="14"/>
        <v>0</v>
      </c>
      <c r="BF151" s="151">
        <f t="shared" si="15"/>
        <v>855.21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4" t="s">
        <v>79</v>
      </c>
      <c r="BK151" s="151">
        <f t="shared" si="19"/>
        <v>855.21</v>
      </c>
      <c r="BL151" s="14" t="s">
        <v>121</v>
      </c>
      <c r="BM151" s="150" t="s">
        <v>233</v>
      </c>
    </row>
    <row r="152" spans="1:65" s="2" customFormat="1" ht="24" x14ac:dyDescent="0.2">
      <c r="A152" s="26"/>
      <c r="B152" s="138"/>
      <c r="C152" s="152" t="s">
        <v>213</v>
      </c>
      <c r="D152" s="152" t="s">
        <v>173</v>
      </c>
      <c r="E152" s="153" t="s">
        <v>239</v>
      </c>
      <c r="F152" s="154" t="s">
        <v>240</v>
      </c>
      <c r="G152" s="155" t="s">
        <v>199</v>
      </c>
      <c r="H152" s="156">
        <v>3</v>
      </c>
      <c r="I152" s="157">
        <v>12.29</v>
      </c>
      <c r="J152" s="157">
        <f t="shared" si="10"/>
        <v>36.869999999999997</v>
      </c>
      <c r="K152" s="158"/>
      <c r="L152" s="159"/>
      <c r="M152" s="160" t="s">
        <v>1</v>
      </c>
      <c r="N152" s="161" t="s">
        <v>36</v>
      </c>
      <c r="O152" s="148">
        <v>0</v>
      </c>
      <c r="P152" s="148">
        <f t="shared" si="11"/>
        <v>0</v>
      </c>
      <c r="Q152" s="148">
        <v>2.2799999999999999E-3</v>
      </c>
      <c r="R152" s="148">
        <f t="shared" si="12"/>
        <v>6.8399999999999997E-3</v>
      </c>
      <c r="S152" s="148">
        <v>0</v>
      </c>
      <c r="T152" s="149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144</v>
      </c>
      <c r="AT152" s="150" t="s">
        <v>173</v>
      </c>
      <c r="AU152" s="150" t="s">
        <v>79</v>
      </c>
      <c r="AY152" s="14" t="s">
        <v>115</v>
      </c>
      <c r="BE152" s="151">
        <f t="shared" si="14"/>
        <v>0</v>
      </c>
      <c r="BF152" s="151">
        <f t="shared" si="15"/>
        <v>36.869999999999997</v>
      </c>
      <c r="BG152" s="151">
        <f t="shared" si="16"/>
        <v>0</v>
      </c>
      <c r="BH152" s="151">
        <f t="shared" si="17"/>
        <v>0</v>
      </c>
      <c r="BI152" s="151">
        <f t="shared" si="18"/>
        <v>0</v>
      </c>
      <c r="BJ152" s="14" t="s">
        <v>79</v>
      </c>
      <c r="BK152" s="151">
        <f t="shared" si="19"/>
        <v>36.869999999999997</v>
      </c>
      <c r="BL152" s="14" t="s">
        <v>121</v>
      </c>
      <c r="BM152" s="150" t="s">
        <v>241</v>
      </c>
    </row>
    <row r="153" spans="1:65" s="2" customFormat="1" ht="16.5" customHeight="1" x14ac:dyDescent="0.2">
      <c r="A153" s="26"/>
      <c r="B153" s="138"/>
      <c r="C153" s="152" t="s">
        <v>217</v>
      </c>
      <c r="D153" s="152" t="s">
        <v>173</v>
      </c>
      <c r="E153" s="153" t="s">
        <v>247</v>
      </c>
      <c r="F153" s="154" t="s">
        <v>248</v>
      </c>
      <c r="G153" s="155" t="s">
        <v>199</v>
      </c>
      <c r="H153" s="156">
        <v>1</v>
      </c>
      <c r="I153" s="157">
        <v>39.340000000000003</v>
      </c>
      <c r="J153" s="157">
        <f t="shared" si="10"/>
        <v>39.340000000000003</v>
      </c>
      <c r="K153" s="158"/>
      <c r="L153" s="159"/>
      <c r="M153" s="160" t="s">
        <v>1</v>
      </c>
      <c r="N153" s="161" t="s">
        <v>36</v>
      </c>
      <c r="O153" s="148">
        <v>0</v>
      </c>
      <c r="P153" s="148">
        <f t="shared" si="11"/>
        <v>0</v>
      </c>
      <c r="Q153" s="148">
        <v>6.45E-3</v>
      </c>
      <c r="R153" s="148">
        <f t="shared" si="12"/>
        <v>6.45E-3</v>
      </c>
      <c r="S153" s="148">
        <v>0</v>
      </c>
      <c r="T153" s="149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144</v>
      </c>
      <c r="AT153" s="150" t="s">
        <v>173</v>
      </c>
      <c r="AU153" s="150" t="s">
        <v>79</v>
      </c>
      <c r="AY153" s="14" t="s">
        <v>115</v>
      </c>
      <c r="BE153" s="151">
        <f t="shared" si="14"/>
        <v>0</v>
      </c>
      <c r="BF153" s="151">
        <f t="shared" si="15"/>
        <v>39.340000000000003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4" t="s">
        <v>79</v>
      </c>
      <c r="BK153" s="151">
        <f t="shared" si="19"/>
        <v>39.340000000000003</v>
      </c>
      <c r="BL153" s="14" t="s">
        <v>121</v>
      </c>
      <c r="BM153" s="150" t="s">
        <v>249</v>
      </c>
    </row>
    <row r="154" spans="1:65" s="2" customFormat="1" ht="16.5" customHeight="1" x14ac:dyDescent="0.2">
      <c r="A154" s="26"/>
      <c r="B154" s="138"/>
      <c r="C154" s="152" t="s">
        <v>221</v>
      </c>
      <c r="D154" s="152" t="s">
        <v>173</v>
      </c>
      <c r="E154" s="153" t="s">
        <v>251</v>
      </c>
      <c r="F154" s="154" t="s">
        <v>252</v>
      </c>
      <c r="G154" s="155" t="s">
        <v>199</v>
      </c>
      <c r="H154" s="156">
        <v>1</v>
      </c>
      <c r="I154" s="157">
        <v>16.940000000000001</v>
      </c>
      <c r="J154" s="157">
        <f t="shared" si="10"/>
        <v>16.940000000000001</v>
      </c>
      <c r="K154" s="158"/>
      <c r="L154" s="159"/>
      <c r="M154" s="160" t="s">
        <v>1</v>
      </c>
      <c r="N154" s="161" t="s">
        <v>36</v>
      </c>
      <c r="O154" s="148">
        <v>0</v>
      </c>
      <c r="P154" s="148">
        <f t="shared" si="11"/>
        <v>0</v>
      </c>
      <c r="Q154" s="148">
        <v>3.46E-3</v>
      </c>
      <c r="R154" s="148">
        <f t="shared" si="12"/>
        <v>3.46E-3</v>
      </c>
      <c r="S154" s="148">
        <v>0</v>
      </c>
      <c r="T154" s="149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144</v>
      </c>
      <c r="AT154" s="150" t="s">
        <v>173</v>
      </c>
      <c r="AU154" s="150" t="s">
        <v>79</v>
      </c>
      <c r="AY154" s="14" t="s">
        <v>115</v>
      </c>
      <c r="BE154" s="151">
        <f t="shared" si="14"/>
        <v>0</v>
      </c>
      <c r="BF154" s="151">
        <f t="shared" si="15"/>
        <v>16.940000000000001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4" t="s">
        <v>79</v>
      </c>
      <c r="BK154" s="151">
        <f t="shared" si="19"/>
        <v>16.940000000000001</v>
      </c>
      <c r="BL154" s="14" t="s">
        <v>121</v>
      </c>
      <c r="BM154" s="150" t="s">
        <v>253</v>
      </c>
    </row>
    <row r="155" spans="1:65" s="2" customFormat="1" ht="16.5" customHeight="1" x14ac:dyDescent="0.2">
      <c r="A155" s="26"/>
      <c r="B155" s="138"/>
      <c r="C155" s="152" t="s">
        <v>225</v>
      </c>
      <c r="D155" s="152" t="s">
        <v>173</v>
      </c>
      <c r="E155" s="153" t="s">
        <v>255</v>
      </c>
      <c r="F155" s="154" t="s">
        <v>256</v>
      </c>
      <c r="G155" s="155" t="s">
        <v>199</v>
      </c>
      <c r="H155" s="156">
        <v>1</v>
      </c>
      <c r="I155" s="157">
        <v>21.77</v>
      </c>
      <c r="J155" s="157">
        <f t="shared" si="10"/>
        <v>21.77</v>
      </c>
      <c r="K155" s="158"/>
      <c r="L155" s="159"/>
      <c r="M155" s="160" t="s">
        <v>1</v>
      </c>
      <c r="N155" s="161" t="s">
        <v>36</v>
      </c>
      <c r="O155" s="148">
        <v>0</v>
      </c>
      <c r="P155" s="148">
        <f t="shared" si="11"/>
        <v>0</v>
      </c>
      <c r="Q155" s="148">
        <v>4.15E-3</v>
      </c>
      <c r="R155" s="148">
        <f t="shared" si="12"/>
        <v>4.15E-3</v>
      </c>
      <c r="S155" s="148">
        <v>0</v>
      </c>
      <c r="T155" s="149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144</v>
      </c>
      <c r="AT155" s="150" t="s">
        <v>173</v>
      </c>
      <c r="AU155" s="150" t="s">
        <v>79</v>
      </c>
      <c r="AY155" s="14" t="s">
        <v>115</v>
      </c>
      <c r="BE155" s="151">
        <f t="shared" si="14"/>
        <v>0</v>
      </c>
      <c r="BF155" s="151">
        <f t="shared" si="15"/>
        <v>21.77</v>
      </c>
      <c r="BG155" s="151">
        <f t="shared" si="16"/>
        <v>0</v>
      </c>
      <c r="BH155" s="151">
        <f t="shared" si="17"/>
        <v>0</v>
      </c>
      <c r="BI155" s="151">
        <f t="shared" si="18"/>
        <v>0</v>
      </c>
      <c r="BJ155" s="14" t="s">
        <v>79</v>
      </c>
      <c r="BK155" s="151">
        <f t="shared" si="19"/>
        <v>21.77</v>
      </c>
      <c r="BL155" s="14" t="s">
        <v>121</v>
      </c>
      <c r="BM155" s="150" t="s">
        <v>257</v>
      </c>
    </row>
    <row r="156" spans="1:65" s="2" customFormat="1" ht="24" customHeight="1" x14ac:dyDescent="0.2">
      <c r="A156" s="26"/>
      <c r="B156" s="138"/>
      <c r="C156" s="139" t="s">
        <v>230</v>
      </c>
      <c r="D156" s="139" t="s">
        <v>117</v>
      </c>
      <c r="E156" s="140" t="s">
        <v>259</v>
      </c>
      <c r="F156" s="141" t="s">
        <v>260</v>
      </c>
      <c r="G156" s="142" t="s">
        <v>199</v>
      </c>
      <c r="H156" s="143">
        <v>1</v>
      </c>
      <c r="I156" s="144">
        <v>25.4</v>
      </c>
      <c r="J156" s="144">
        <f t="shared" si="10"/>
        <v>25.4</v>
      </c>
      <c r="K156" s="145"/>
      <c r="L156" s="27"/>
      <c r="M156" s="146" t="s">
        <v>1</v>
      </c>
      <c r="N156" s="147" t="s">
        <v>36</v>
      </c>
      <c r="O156" s="148">
        <v>1.46994</v>
      </c>
      <c r="P156" s="148">
        <f t="shared" si="11"/>
        <v>1.46994</v>
      </c>
      <c r="Q156" s="148">
        <v>8.2386000000000004E-4</v>
      </c>
      <c r="R156" s="148">
        <f t="shared" si="12"/>
        <v>8.2386000000000004E-4</v>
      </c>
      <c r="S156" s="148">
        <v>0</v>
      </c>
      <c r="T156" s="149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121</v>
      </c>
      <c r="AT156" s="150" t="s">
        <v>117</v>
      </c>
      <c r="AU156" s="150" t="s">
        <v>79</v>
      </c>
      <c r="AY156" s="14" t="s">
        <v>115</v>
      </c>
      <c r="BE156" s="151">
        <f t="shared" si="14"/>
        <v>0</v>
      </c>
      <c r="BF156" s="151">
        <f t="shared" si="15"/>
        <v>25.4</v>
      </c>
      <c r="BG156" s="151">
        <f t="shared" si="16"/>
        <v>0</v>
      </c>
      <c r="BH156" s="151">
        <f t="shared" si="17"/>
        <v>0</v>
      </c>
      <c r="BI156" s="151">
        <f t="shared" si="18"/>
        <v>0</v>
      </c>
      <c r="BJ156" s="14" t="s">
        <v>79</v>
      </c>
      <c r="BK156" s="151">
        <f t="shared" si="19"/>
        <v>25.4</v>
      </c>
      <c r="BL156" s="14" t="s">
        <v>121</v>
      </c>
      <c r="BM156" s="150" t="s">
        <v>261</v>
      </c>
    </row>
    <row r="157" spans="1:65" s="2" customFormat="1" ht="16.5" customHeight="1" x14ac:dyDescent="0.2">
      <c r="A157" s="26"/>
      <c r="B157" s="138"/>
      <c r="C157" s="152" t="s">
        <v>234</v>
      </c>
      <c r="D157" s="152" t="s">
        <v>173</v>
      </c>
      <c r="E157" s="153" t="s">
        <v>263</v>
      </c>
      <c r="F157" s="154" t="s">
        <v>264</v>
      </c>
      <c r="G157" s="155" t="s">
        <v>199</v>
      </c>
      <c r="H157" s="156">
        <v>1</v>
      </c>
      <c r="I157" s="157">
        <v>234.37</v>
      </c>
      <c r="J157" s="157">
        <f t="shared" si="10"/>
        <v>234.37</v>
      </c>
      <c r="K157" s="158"/>
      <c r="L157" s="159"/>
      <c r="M157" s="160" t="s">
        <v>1</v>
      </c>
      <c r="N157" s="161" t="s">
        <v>36</v>
      </c>
      <c r="O157" s="148">
        <v>0</v>
      </c>
      <c r="P157" s="148">
        <f t="shared" si="11"/>
        <v>0</v>
      </c>
      <c r="Q157" s="148">
        <v>1.2800000000000001E-2</v>
      </c>
      <c r="R157" s="148">
        <f t="shared" si="12"/>
        <v>1.2800000000000001E-2</v>
      </c>
      <c r="S157" s="148">
        <v>0</v>
      </c>
      <c r="T157" s="14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144</v>
      </c>
      <c r="AT157" s="150" t="s">
        <v>173</v>
      </c>
      <c r="AU157" s="150" t="s">
        <v>79</v>
      </c>
      <c r="AY157" s="14" t="s">
        <v>115</v>
      </c>
      <c r="BE157" s="151">
        <f t="shared" si="14"/>
        <v>0</v>
      </c>
      <c r="BF157" s="151">
        <f t="shared" si="15"/>
        <v>234.37</v>
      </c>
      <c r="BG157" s="151">
        <f t="shared" si="16"/>
        <v>0</v>
      </c>
      <c r="BH157" s="151">
        <f t="shared" si="17"/>
        <v>0</v>
      </c>
      <c r="BI157" s="151">
        <f t="shared" si="18"/>
        <v>0</v>
      </c>
      <c r="BJ157" s="14" t="s">
        <v>79</v>
      </c>
      <c r="BK157" s="151">
        <f t="shared" si="19"/>
        <v>234.37</v>
      </c>
      <c r="BL157" s="14" t="s">
        <v>121</v>
      </c>
      <c r="BM157" s="150" t="s">
        <v>265</v>
      </c>
    </row>
    <row r="158" spans="1:65" s="2" customFormat="1" ht="16.5" customHeight="1" x14ac:dyDescent="0.2">
      <c r="A158" s="26"/>
      <c r="B158" s="138"/>
      <c r="C158" s="152" t="s">
        <v>238</v>
      </c>
      <c r="D158" s="152" t="s">
        <v>173</v>
      </c>
      <c r="E158" s="153" t="s">
        <v>267</v>
      </c>
      <c r="F158" s="154" t="s">
        <v>268</v>
      </c>
      <c r="G158" s="155" t="s">
        <v>199</v>
      </c>
      <c r="H158" s="156">
        <v>1</v>
      </c>
      <c r="I158" s="157">
        <v>27.41</v>
      </c>
      <c r="J158" s="157">
        <f t="shared" si="10"/>
        <v>27.41</v>
      </c>
      <c r="K158" s="158"/>
      <c r="L158" s="159"/>
      <c r="M158" s="160" t="s">
        <v>1</v>
      </c>
      <c r="N158" s="161" t="s">
        <v>36</v>
      </c>
      <c r="O158" s="148">
        <v>0</v>
      </c>
      <c r="P158" s="148">
        <f t="shared" si="11"/>
        <v>0</v>
      </c>
      <c r="Q158" s="148">
        <v>8.0000000000000002E-3</v>
      </c>
      <c r="R158" s="148">
        <f t="shared" si="12"/>
        <v>8.0000000000000002E-3</v>
      </c>
      <c r="S158" s="148">
        <v>0</v>
      </c>
      <c r="T158" s="149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144</v>
      </c>
      <c r="AT158" s="150" t="s">
        <v>173</v>
      </c>
      <c r="AU158" s="150" t="s">
        <v>79</v>
      </c>
      <c r="AY158" s="14" t="s">
        <v>115</v>
      </c>
      <c r="BE158" s="151">
        <f t="shared" si="14"/>
        <v>0</v>
      </c>
      <c r="BF158" s="151">
        <f t="shared" si="15"/>
        <v>27.41</v>
      </c>
      <c r="BG158" s="151">
        <f t="shared" si="16"/>
        <v>0</v>
      </c>
      <c r="BH158" s="151">
        <f t="shared" si="17"/>
        <v>0</v>
      </c>
      <c r="BI158" s="151">
        <f t="shared" si="18"/>
        <v>0</v>
      </c>
      <c r="BJ158" s="14" t="s">
        <v>79</v>
      </c>
      <c r="BK158" s="151">
        <f t="shared" si="19"/>
        <v>27.41</v>
      </c>
      <c r="BL158" s="14" t="s">
        <v>121</v>
      </c>
      <c r="BM158" s="150" t="s">
        <v>269</v>
      </c>
    </row>
    <row r="159" spans="1:65" s="2" customFormat="1" ht="24" customHeight="1" x14ac:dyDescent="0.2">
      <c r="A159" s="26"/>
      <c r="B159" s="138"/>
      <c r="C159" s="139" t="s">
        <v>242</v>
      </c>
      <c r="D159" s="139" t="s">
        <v>117</v>
      </c>
      <c r="E159" s="140" t="s">
        <v>271</v>
      </c>
      <c r="F159" s="141" t="s">
        <v>272</v>
      </c>
      <c r="G159" s="142" t="s">
        <v>199</v>
      </c>
      <c r="H159" s="143">
        <v>1</v>
      </c>
      <c r="I159" s="144">
        <v>11.87</v>
      </c>
      <c r="J159" s="144">
        <f t="shared" si="10"/>
        <v>11.87</v>
      </c>
      <c r="K159" s="145"/>
      <c r="L159" s="27"/>
      <c r="M159" s="146" t="s">
        <v>1</v>
      </c>
      <c r="N159" s="147" t="s">
        <v>36</v>
      </c>
      <c r="O159" s="148">
        <v>0.67007000000000005</v>
      </c>
      <c r="P159" s="148">
        <f t="shared" si="11"/>
        <v>0.67007000000000005</v>
      </c>
      <c r="Q159" s="148">
        <v>3.5523E-4</v>
      </c>
      <c r="R159" s="148">
        <f t="shared" si="12"/>
        <v>3.5523E-4</v>
      </c>
      <c r="S159" s="148">
        <v>0</v>
      </c>
      <c r="T159" s="149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121</v>
      </c>
      <c r="AT159" s="150" t="s">
        <v>117</v>
      </c>
      <c r="AU159" s="150" t="s">
        <v>79</v>
      </c>
      <c r="AY159" s="14" t="s">
        <v>115</v>
      </c>
      <c r="BE159" s="151">
        <f t="shared" si="14"/>
        <v>0</v>
      </c>
      <c r="BF159" s="151">
        <f t="shared" si="15"/>
        <v>11.87</v>
      </c>
      <c r="BG159" s="151">
        <f t="shared" si="16"/>
        <v>0</v>
      </c>
      <c r="BH159" s="151">
        <f t="shared" si="17"/>
        <v>0</v>
      </c>
      <c r="BI159" s="151">
        <f t="shared" si="18"/>
        <v>0</v>
      </c>
      <c r="BJ159" s="14" t="s">
        <v>79</v>
      </c>
      <c r="BK159" s="151">
        <f t="shared" si="19"/>
        <v>11.87</v>
      </c>
      <c r="BL159" s="14" t="s">
        <v>121</v>
      </c>
      <c r="BM159" s="150" t="s">
        <v>273</v>
      </c>
    </row>
    <row r="160" spans="1:65" s="2" customFormat="1" ht="16.5" customHeight="1" x14ac:dyDescent="0.2">
      <c r="A160" s="26"/>
      <c r="B160" s="138"/>
      <c r="C160" s="152" t="s">
        <v>246</v>
      </c>
      <c r="D160" s="152" t="s">
        <v>173</v>
      </c>
      <c r="E160" s="153" t="s">
        <v>275</v>
      </c>
      <c r="F160" s="154" t="s">
        <v>276</v>
      </c>
      <c r="G160" s="155" t="s">
        <v>199</v>
      </c>
      <c r="H160" s="156">
        <v>1</v>
      </c>
      <c r="I160" s="157">
        <v>346.1</v>
      </c>
      <c r="J160" s="157">
        <f t="shared" si="10"/>
        <v>346.1</v>
      </c>
      <c r="K160" s="158"/>
      <c r="L160" s="159"/>
      <c r="M160" s="160" t="s">
        <v>1</v>
      </c>
      <c r="N160" s="161" t="s">
        <v>36</v>
      </c>
      <c r="O160" s="148">
        <v>0</v>
      </c>
      <c r="P160" s="148">
        <f t="shared" si="11"/>
        <v>0</v>
      </c>
      <c r="Q160" s="148">
        <v>0.04</v>
      </c>
      <c r="R160" s="148">
        <f t="shared" si="12"/>
        <v>0.04</v>
      </c>
      <c r="S160" s="148">
        <v>0</v>
      </c>
      <c r="T160" s="149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144</v>
      </c>
      <c r="AT160" s="150" t="s">
        <v>173</v>
      </c>
      <c r="AU160" s="150" t="s">
        <v>79</v>
      </c>
      <c r="AY160" s="14" t="s">
        <v>115</v>
      </c>
      <c r="BE160" s="151">
        <f t="shared" si="14"/>
        <v>0</v>
      </c>
      <c r="BF160" s="151">
        <f t="shared" si="15"/>
        <v>346.1</v>
      </c>
      <c r="BG160" s="151">
        <f t="shared" si="16"/>
        <v>0</v>
      </c>
      <c r="BH160" s="151">
        <f t="shared" si="17"/>
        <v>0</v>
      </c>
      <c r="BI160" s="151">
        <f t="shared" si="18"/>
        <v>0</v>
      </c>
      <c r="BJ160" s="14" t="s">
        <v>79</v>
      </c>
      <c r="BK160" s="151">
        <f t="shared" si="19"/>
        <v>346.1</v>
      </c>
      <c r="BL160" s="14" t="s">
        <v>121</v>
      </c>
      <c r="BM160" s="150" t="s">
        <v>277</v>
      </c>
    </row>
    <row r="161" spans="1:65" s="2" customFormat="1" ht="24" customHeight="1" x14ac:dyDescent="0.2">
      <c r="A161" s="26"/>
      <c r="B161" s="138"/>
      <c r="C161" s="139" t="s">
        <v>250</v>
      </c>
      <c r="D161" s="139" t="s">
        <v>117</v>
      </c>
      <c r="E161" s="140" t="s">
        <v>366</v>
      </c>
      <c r="F161" s="141" t="s">
        <v>367</v>
      </c>
      <c r="G161" s="142" t="s">
        <v>199</v>
      </c>
      <c r="H161" s="143">
        <v>1</v>
      </c>
      <c r="I161" s="144">
        <v>24</v>
      </c>
      <c r="J161" s="144">
        <f t="shared" si="10"/>
        <v>24</v>
      </c>
      <c r="K161" s="145"/>
      <c r="L161" s="27"/>
      <c r="M161" s="146" t="s">
        <v>1</v>
      </c>
      <c r="N161" s="147" t="s">
        <v>36</v>
      </c>
      <c r="O161" s="148">
        <v>1.7649999999999999</v>
      </c>
      <c r="P161" s="148">
        <f t="shared" si="11"/>
        <v>1.7649999999999999</v>
      </c>
      <c r="Q161" s="148">
        <v>1.6199999999999999E-3</v>
      </c>
      <c r="R161" s="148">
        <f t="shared" si="12"/>
        <v>1.6199999999999999E-3</v>
      </c>
      <c r="S161" s="148">
        <v>0</v>
      </c>
      <c r="T161" s="149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121</v>
      </c>
      <c r="AT161" s="150" t="s">
        <v>117</v>
      </c>
      <c r="AU161" s="150" t="s">
        <v>79</v>
      </c>
      <c r="AY161" s="14" t="s">
        <v>115</v>
      </c>
      <c r="BE161" s="151">
        <f t="shared" si="14"/>
        <v>0</v>
      </c>
      <c r="BF161" s="151">
        <f t="shared" si="15"/>
        <v>24</v>
      </c>
      <c r="BG161" s="151">
        <f t="shared" si="16"/>
        <v>0</v>
      </c>
      <c r="BH161" s="151">
        <f t="shared" si="17"/>
        <v>0</v>
      </c>
      <c r="BI161" s="151">
        <f t="shared" si="18"/>
        <v>0</v>
      </c>
      <c r="BJ161" s="14" t="s">
        <v>79</v>
      </c>
      <c r="BK161" s="151">
        <f t="shared" si="19"/>
        <v>24</v>
      </c>
      <c r="BL161" s="14" t="s">
        <v>121</v>
      </c>
      <c r="BM161" s="150" t="s">
        <v>375</v>
      </c>
    </row>
    <row r="162" spans="1:65" s="2" customFormat="1" ht="16.5" customHeight="1" x14ac:dyDescent="0.2">
      <c r="A162" s="26"/>
      <c r="B162" s="138"/>
      <c r="C162" s="152" t="s">
        <v>254</v>
      </c>
      <c r="D162" s="152" t="s">
        <v>173</v>
      </c>
      <c r="E162" s="153" t="s">
        <v>369</v>
      </c>
      <c r="F162" s="154" t="s">
        <v>370</v>
      </c>
      <c r="G162" s="155" t="s">
        <v>199</v>
      </c>
      <c r="H162" s="156">
        <v>1</v>
      </c>
      <c r="I162" s="157">
        <v>337</v>
      </c>
      <c r="J162" s="157">
        <f t="shared" si="10"/>
        <v>337</v>
      </c>
      <c r="K162" s="158"/>
      <c r="L162" s="159"/>
      <c r="M162" s="160" t="s">
        <v>1</v>
      </c>
      <c r="N162" s="161" t="s">
        <v>36</v>
      </c>
      <c r="O162" s="148">
        <v>0</v>
      </c>
      <c r="P162" s="148">
        <f t="shared" si="11"/>
        <v>0</v>
      </c>
      <c r="Q162" s="148">
        <v>3.7999999999999999E-2</v>
      </c>
      <c r="R162" s="148">
        <f t="shared" si="12"/>
        <v>3.7999999999999999E-2</v>
      </c>
      <c r="S162" s="148">
        <v>0</v>
      </c>
      <c r="T162" s="149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144</v>
      </c>
      <c r="AT162" s="150" t="s">
        <v>173</v>
      </c>
      <c r="AU162" s="150" t="s">
        <v>79</v>
      </c>
      <c r="AY162" s="14" t="s">
        <v>115</v>
      </c>
      <c r="BE162" s="151">
        <f t="shared" si="14"/>
        <v>0</v>
      </c>
      <c r="BF162" s="151">
        <f t="shared" si="15"/>
        <v>337</v>
      </c>
      <c r="BG162" s="151">
        <f t="shared" si="16"/>
        <v>0</v>
      </c>
      <c r="BH162" s="151">
        <f t="shared" si="17"/>
        <v>0</v>
      </c>
      <c r="BI162" s="151">
        <f t="shared" si="18"/>
        <v>0</v>
      </c>
      <c r="BJ162" s="14" t="s">
        <v>79</v>
      </c>
      <c r="BK162" s="151">
        <f t="shared" si="19"/>
        <v>337</v>
      </c>
      <c r="BL162" s="14" t="s">
        <v>121</v>
      </c>
      <c r="BM162" s="150" t="s">
        <v>376</v>
      </c>
    </row>
    <row r="163" spans="1:65" s="2" customFormat="1" ht="16.5" customHeight="1" x14ac:dyDescent="0.2">
      <c r="A163" s="26"/>
      <c r="B163" s="138"/>
      <c r="C163" s="152" t="s">
        <v>258</v>
      </c>
      <c r="D163" s="152" t="s">
        <v>173</v>
      </c>
      <c r="E163" s="153" t="s">
        <v>372</v>
      </c>
      <c r="F163" s="154" t="s">
        <v>373</v>
      </c>
      <c r="G163" s="155" t="s">
        <v>199</v>
      </c>
      <c r="H163" s="156">
        <v>1</v>
      </c>
      <c r="I163" s="157">
        <v>30</v>
      </c>
      <c r="J163" s="157">
        <f t="shared" si="10"/>
        <v>30</v>
      </c>
      <c r="K163" s="158"/>
      <c r="L163" s="159"/>
      <c r="M163" s="160" t="s">
        <v>1</v>
      </c>
      <c r="N163" s="161" t="s">
        <v>36</v>
      </c>
      <c r="O163" s="148">
        <v>0</v>
      </c>
      <c r="P163" s="148">
        <f t="shared" si="11"/>
        <v>0</v>
      </c>
      <c r="Q163" s="148">
        <v>8.0000000000000002E-3</v>
      </c>
      <c r="R163" s="148">
        <f t="shared" si="12"/>
        <v>8.0000000000000002E-3</v>
      </c>
      <c r="S163" s="148">
        <v>0</v>
      </c>
      <c r="T163" s="149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144</v>
      </c>
      <c r="AT163" s="150" t="s">
        <v>173</v>
      </c>
      <c r="AU163" s="150" t="s">
        <v>79</v>
      </c>
      <c r="AY163" s="14" t="s">
        <v>115</v>
      </c>
      <c r="BE163" s="151">
        <f t="shared" si="14"/>
        <v>0</v>
      </c>
      <c r="BF163" s="151">
        <f t="shared" si="15"/>
        <v>30</v>
      </c>
      <c r="BG163" s="151">
        <f t="shared" si="16"/>
        <v>0</v>
      </c>
      <c r="BH163" s="151">
        <f t="shared" si="17"/>
        <v>0</v>
      </c>
      <c r="BI163" s="151">
        <f t="shared" si="18"/>
        <v>0</v>
      </c>
      <c r="BJ163" s="14" t="s">
        <v>79</v>
      </c>
      <c r="BK163" s="151">
        <f t="shared" si="19"/>
        <v>30</v>
      </c>
      <c r="BL163" s="14" t="s">
        <v>121</v>
      </c>
      <c r="BM163" s="150" t="s">
        <v>377</v>
      </c>
    </row>
    <row r="164" spans="1:65" s="2" customFormat="1" ht="24" customHeight="1" x14ac:dyDescent="0.2">
      <c r="A164" s="26"/>
      <c r="B164" s="138"/>
      <c r="C164" s="139" t="s">
        <v>262</v>
      </c>
      <c r="D164" s="139" t="s">
        <v>117</v>
      </c>
      <c r="E164" s="140" t="s">
        <v>287</v>
      </c>
      <c r="F164" s="141" t="s">
        <v>288</v>
      </c>
      <c r="G164" s="142" t="s">
        <v>228</v>
      </c>
      <c r="H164" s="143">
        <v>137</v>
      </c>
      <c r="I164" s="144">
        <v>0.75</v>
      </c>
      <c r="J164" s="144">
        <f t="shared" si="10"/>
        <v>102.75</v>
      </c>
      <c r="K164" s="145"/>
      <c r="L164" s="27"/>
      <c r="M164" s="146" t="s">
        <v>1</v>
      </c>
      <c r="N164" s="147" t="s">
        <v>36</v>
      </c>
      <c r="O164" s="148">
        <v>4.1250000000000002E-2</v>
      </c>
      <c r="P164" s="148">
        <f t="shared" si="11"/>
        <v>5.6512500000000001</v>
      </c>
      <c r="Q164" s="148">
        <v>0</v>
      </c>
      <c r="R164" s="148">
        <f t="shared" si="12"/>
        <v>0</v>
      </c>
      <c r="S164" s="148">
        <v>0</v>
      </c>
      <c r="T164" s="149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121</v>
      </c>
      <c r="AT164" s="150" t="s">
        <v>117</v>
      </c>
      <c r="AU164" s="150" t="s">
        <v>79</v>
      </c>
      <c r="AY164" s="14" t="s">
        <v>115</v>
      </c>
      <c r="BE164" s="151">
        <f t="shared" si="14"/>
        <v>0</v>
      </c>
      <c r="BF164" s="151">
        <f t="shared" si="15"/>
        <v>102.75</v>
      </c>
      <c r="BG164" s="151">
        <f t="shared" si="16"/>
        <v>0</v>
      </c>
      <c r="BH164" s="151">
        <f t="shared" si="17"/>
        <v>0</v>
      </c>
      <c r="BI164" s="151">
        <f t="shared" si="18"/>
        <v>0</v>
      </c>
      <c r="BJ164" s="14" t="s">
        <v>79</v>
      </c>
      <c r="BK164" s="151">
        <f t="shared" si="19"/>
        <v>102.75</v>
      </c>
      <c r="BL164" s="14" t="s">
        <v>121</v>
      </c>
      <c r="BM164" s="150" t="s">
        <v>289</v>
      </c>
    </row>
    <row r="165" spans="1:65" s="2" customFormat="1" ht="24" customHeight="1" x14ac:dyDescent="0.2">
      <c r="A165" s="26"/>
      <c r="B165" s="138"/>
      <c r="C165" s="139" t="s">
        <v>266</v>
      </c>
      <c r="D165" s="139" t="s">
        <v>117</v>
      </c>
      <c r="E165" s="140" t="s">
        <v>291</v>
      </c>
      <c r="F165" s="141" t="s">
        <v>292</v>
      </c>
      <c r="G165" s="142" t="s">
        <v>228</v>
      </c>
      <c r="H165" s="143">
        <v>137</v>
      </c>
      <c r="I165" s="144">
        <v>5.15</v>
      </c>
      <c r="J165" s="144">
        <f t="shared" si="10"/>
        <v>705.55</v>
      </c>
      <c r="K165" s="145"/>
      <c r="L165" s="27"/>
      <c r="M165" s="146" t="s">
        <v>1</v>
      </c>
      <c r="N165" s="147" t="s">
        <v>36</v>
      </c>
      <c r="O165" s="148">
        <v>0.2753506</v>
      </c>
      <c r="P165" s="148">
        <f t="shared" si="11"/>
        <v>37.723032199999999</v>
      </c>
      <c r="Q165" s="148">
        <v>0</v>
      </c>
      <c r="R165" s="148">
        <f t="shared" si="12"/>
        <v>0</v>
      </c>
      <c r="S165" s="148">
        <v>0</v>
      </c>
      <c r="T165" s="149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121</v>
      </c>
      <c r="AT165" s="150" t="s">
        <v>117</v>
      </c>
      <c r="AU165" s="150" t="s">
        <v>79</v>
      </c>
      <c r="AY165" s="14" t="s">
        <v>115</v>
      </c>
      <c r="BE165" s="151">
        <f t="shared" si="14"/>
        <v>0</v>
      </c>
      <c r="BF165" s="151">
        <f t="shared" si="15"/>
        <v>705.55</v>
      </c>
      <c r="BG165" s="151">
        <f t="shared" si="16"/>
        <v>0</v>
      </c>
      <c r="BH165" s="151">
        <f t="shared" si="17"/>
        <v>0</v>
      </c>
      <c r="BI165" s="151">
        <f t="shared" si="18"/>
        <v>0</v>
      </c>
      <c r="BJ165" s="14" t="s">
        <v>79</v>
      </c>
      <c r="BK165" s="151">
        <f t="shared" si="19"/>
        <v>705.55</v>
      </c>
      <c r="BL165" s="14" t="s">
        <v>121</v>
      </c>
      <c r="BM165" s="150" t="s">
        <v>293</v>
      </c>
    </row>
    <row r="166" spans="1:65" s="2" customFormat="1" ht="24" customHeight="1" x14ac:dyDescent="0.2">
      <c r="A166" s="26"/>
      <c r="B166" s="138"/>
      <c r="C166" s="139" t="s">
        <v>270</v>
      </c>
      <c r="D166" s="139" t="s">
        <v>117</v>
      </c>
      <c r="E166" s="140" t="s">
        <v>295</v>
      </c>
      <c r="F166" s="141" t="s">
        <v>296</v>
      </c>
      <c r="G166" s="142" t="s">
        <v>199</v>
      </c>
      <c r="H166" s="143">
        <v>1</v>
      </c>
      <c r="I166" s="144">
        <v>218.27</v>
      </c>
      <c r="J166" s="144">
        <f t="shared" si="10"/>
        <v>218.27</v>
      </c>
      <c r="K166" s="145"/>
      <c r="L166" s="27"/>
      <c r="M166" s="146" t="s">
        <v>1</v>
      </c>
      <c r="N166" s="147" t="s">
        <v>36</v>
      </c>
      <c r="O166" s="148">
        <v>9.58</v>
      </c>
      <c r="P166" s="148">
        <f t="shared" si="11"/>
        <v>9.58</v>
      </c>
      <c r="Q166" s="148">
        <v>1.583E-2</v>
      </c>
      <c r="R166" s="148">
        <f t="shared" si="12"/>
        <v>1.583E-2</v>
      </c>
      <c r="S166" s="148">
        <v>0</v>
      </c>
      <c r="T166" s="149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121</v>
      </c>
      <c r="AT166" s="150" t="s">
        <v>117</v>
      </c>
      <c r="AU166" s="150" t="s">
        <v>79</v>
      </c>
      <c r="AY166" s="14" t="s">
        <v>115</v>
      </c>
      <c r="BE166" s="151">
        <f t="shared" si="14"/>
        <v>0</v>
      </c>
      <c r="BF166" s="151">
        <f t="shared" si="15"/>
        <v>218.27</v>
      </c>
      <c r="BG166" s="151">
        <f t="shared" si="16"/>
        <v>0</v>
      </c>
      <c r="BH166" s="151">
        <f t="shared" si="17"/>
        <v>0</v>
      </c>
      <c r="BI166" s="151">
        <f t="shared" si="18"/>
        <v>0</v>
      </c>
      <c r="BJ166" s="14" t="s">
        <v>79</v>
      </c>
      <c r="BK166" s="151">
        <f t="shared" si="19"/>
        <v>218.27</v>
      </c>
      <c r="BL166" s="14" t="s">
        <v>121</v>
      </c>
      <c r="BM166" s="150" t="s">
        <v>297</v>
      </c>
    </row>
    <row r="167" spans="1:65" s="2" customFormat="1" ht="16.5" customHeight="1" x14ac:dyDescent="0.2">
      <c r="A167" s="26"/>
      <c r="B167" s="138"/>
      <c r="C167" s="139" t="s">
        <v>274</v>
      </c>
      <c r="D167" s="139" t="s">
        <v>117</v>
      </c>
      <c r="E167" s="140" t="s">
        <v>299</v>
      </c>
      <c r="F167" s="141" t="s">
        <v>300</v>
      </c>
      <c r="G167" s="142" t="s">
        <v>199</v>
      </c>
      <c r="H167" s="143">
        <v>2</v>
      </c>
      <c r="I167" s="144">
        <v>23.62</v>
      </c>
      <c r="J167" s="144">
        <f t="shared" si="10"/>
        <v>47.24</v>
      </c>
      <c r="K167" s="145"/>
      <c r="L167" s="27"/>
      <c r="M167" s="146" t="s">
        <v>1</v>
      </c>
      <c r="N167" s="147" t="s">
        <v>36</v>
      </c>
      <c r="O167" s="148">
        <v>0.81596000000000002</v>
      </c>
      <c r="P167" s="148">
        <f t="shared" si="11"/>
        <v>1.63192</v>
      </c>
      <c r="Q167" s="148">
        <v>0.118212424</v>
      </c>
      <c r="R167" s="148">
        <f t="shared" si="12"/>
        <v>0.23642484799999999</v>
      </c>
      <c r="S167" s="148">
        <v>0</v>
      </c>
      <c r="T167" s="149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121</v>
      </c>
      <c r="AT167" s="150" t="s">
        <v>117</v>
      </c>
      <c r="AU167" s="150" t="s">
        <v>79</v>
      </c>
      <c r="AY167" s="14" t="s">
        <v>115</v>
      </c>
      <c r="BE167" s="151">
        <f t="shared" si="14"/>
        <v>0</v>
      </c>
      <c r="BF167" s="151">
        <f t="shared" si="15"/>
        <v>47.24</v>
      </c>
      <c r="BG167" s="151">
        <f t="shared" si="16"/>
        <v>0</v>
      </c>
      <c r="BH167" s="151">
        <f t="shared" si="17"/>
        <v>0</v>
      </c>
      <c r="BI167" s="151">
        <f t="shared" si="18"/>
        <v>0</v>
      </c>
      <c r="BJ167" s="14" t="s">
        <v>79</v>
      </c>
      <c r="BK167" s="151">
        <f t="shared" si="19"/>
        <v>47.24</v>
      </c>
      <c r="BL167" s="14" t="s">
        <v>121</v>
      </c>
      <c r="BM167" s="150" t="s">
        <v>301</v>
      </c>
    </row>
    <row r="168" spans="1:65" s="2" customFormat="1" ht="16.5" customHeight="1" x14ac:dyDescent="0.2">
      <c r="A168" s="26"/>
      <c r="B168" s="138"/>
      <c r="C168" s="152" t="s">
        <v>278</v>
      </c>
      <c r="D168" s="152" t="s">
        <v>173</v>
      </c>
      <c r="E168" s="153" t="s">
        <v>303</v>
      </c>
      <c r="F168" s="154" t="s">
        <v>304</v>
      </c>
      <c r="G168" s="155" t="s">
        <v>199</v>
      </c>
      <c r="H168" s="156">
        <v>2</v>
      </c>
      <c r="I168" s="157">
        <v>23.56</v>
      </c>
      <c r="J168" s="157">
        <f t="shared" si="10"/>
        <v>47.12</v>
      </c>
      <c r="K168" s="158"/>
      <c r="L168" s="159"/>
      <c r="M168" s="160" t="s">
        <v>1</v>
      </c>
      <c r="N168" s="161" t="s">
        <v>36</v>
      </c>
      <c r="O168" s="148">
        <v>0</v>
      </c>
      <c r="P168" s="148">
        <f t="shared" si="11"/>
        <v>0</v>
      </c>
      <c r="Q168" s="148">
        <v>1.6E-2</v>
      </c>
      <c r="R168" s="148">
        <f t="shared" si="12"/>
        <v>3.2000000000000001E-2</v>
      </c>
      <c r="S168" s="148">
        <v>0</v>
      </c>
      <c r="T168" s="149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144</v>
      </c>
      <c r="AT168" s="150" t="s">
        <v>173</v>
      </c>
      <c r="AU168" s="150" t="s">
        <v>79</v>
      </c>
      <c r="AY168" s="14" t="s">
        <v>115</v>
      </c>
      <c r="BE168" s="151">
        <f t="shared" si="14"/>
        <v>0</v>
      </c>
      <c r="BF168" s="151">
        <f t="shared" si="15"/>
        <v>47.12</v>
      </c>
      <c r="BG168" s="151">
        <f t="shared" si="16"/>
        <v>0</v>
      </c>
      <c r="BH168" s="151">
        <f t="shared" si="17"/>
        <v>0</v>
      </c>
      <c r="BI168" s="151">
        <f t="shared" si="18"/>
        <v>0</v>
      </c>
      <c r="BJ168" s="14" t="s">
        <v>79</v>
      </c>
      <c r="BK168" s="151">
        <f t="shared" si="19"/>
        <v>47.12</v>
      </c>
      <c r="BL168" s="14" t="s">
        <v>121</v>
      </c>
      <c r="BM168" s="150" t="s">
        <v>305</v>
      </c>
    </row>
    <row r="169" spans="1:65" s="2" customFormat="1" ht="16.5" customHeight="1" x14ac:dyDescent="0.2">
      <c r="A169" s="26"/>
      <c r="B169" s="138"/>
      <c r="C169" s="139" t="s">
        <v>282</v>
      </c>
      <c r="D169" s="139" t="s">
        <v>117</v>
      </c>
      <c r="E169" s="140" t="s">
        <v>307</v>
      </c>
      <c r="F169" s="141" t="s">
        <v>308</v>
      </c>
      <c r="G169" s="142" t="s">
        <v>199</v>
      </c>
      <c r="H169" s="143">
        <v>1</v>
      </c>
      <c r="I169" s="144">
        <v>47.19</v>
      </c>
      <c r="J169" s="144">
        <f t="shared" si="10"/>
        <v>47.19</v>
      </c>
      <c r="K169" s="145"/>
      <c r="L169" s="27"/>
      <c r="M169" s="146" t="s">
        <v>1</v>
      </c>
      <c r="N169" s="147" t="s">
        <v>36</v>
      </c>
      <c r="O169" s="148">
        <v>1.1177999999999999</v>
      </c>
      <c r="P169" s="148">
        <f t="shared" si="11"/>
        <v>1.1177999999999999</v>
      </c>
      <c r="Q169" s="148">
        <v>0.31584945199999998</v>
      </c>
      <c r="R169" s="148">
        <f t="shared" si="12"/>
        <v>0.31584945199999998</v>
      </c>
      <c r="S169" s="148">
        <v>0</v>
      </c>
      <c r="T169" s="149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121</v>
      </c>
      <c r="AT169" s="150" t="s">
        <v>117</v>
      </c>
      <c r="AU169" s="150" t="s">
        <v>79</v>
      </c>
      <c r="AY169" s="14" t="s">
        <v>115</v>
      </c>
      <c r="BE169" s="151">
        <f t="shared" si="14"/>
        <v>0</v>
      </c>
      <c r="BF169" s="151">
        <f t="shared" si="15"/>
        <v>47.19</v>
      </c>
      <c r="BG169" s="151">
        <f t="shared" si="16"/>
        <v>0</v>
      </c>
      <c r="BH169" s="151">
        <f t="shared" si="17"/>
        <v>0</v>
      </c>
      <c r="BI169" s="151">
        <f t="shared" si="18"/>
        <v>0</v>
      </c>
      <c r="BJ169" s="14" t="s">
        <v>79</v>
      </c>
      <c r="BK169" s="151">
        <f t="shared" si="19"/>
        <v>47.19</v>
      </c>
      <c r="BL169" s="14" t="s">
        <v>121</v>
      </c>
      <c r="BM169" s="150" t="s">
        <v>309</v>
      </c>
    </row>
    <row r="170" spans="1:65" s="2" customFormat="1" ht="16.5" customHeight="1" x14ac:dyDescent="0.2">
      <c r="A170" s="26"/>
      <c r="B170" s="138"/>
      <c r="C170" s="152" t="s">
        <v>286</v>
      </c>
      <c r="D170" s="152" t="s">
        <v>173</v>
      </c>
      <c r="E170" s="153" t="s">
        <v>311</v>
      </c>
      <c r="F170" s="154" t="s">
        <v>312</v>
      </c>
      <c r="G170" s="155" t="s">
        <v>199</v>
      </c>
      <c r="H170" s="156">
        <v>1</v>
      </c>
      <c r="I170" s="157">
        <v>52.33</v>
      </c>
      <c r="J170" s="157">
        <f t="shared" si="10"/>
        <v>52.33</v>
      </c>
      <c r="K170" s="158"/>
      <c r="L170" s="159"/>
      <c r="M170" s="160" t="s">
        <v>1</v>
      </c>
      <c r="N170" s="161" t="s">
        <v>36</v>
      </c>
      <c r="O170" s="148">
        <v>0</v>
      </c>
      <c r="P170" s="148">
        <f t="shared" si="11"/>
        <v>0</v>
      </c>
      <c r="Q170" s="148">
        <v>3.7600000000000001E-2</v>
      </c>
      <c r="R170" s="148">
        <f t="shared" si="12"/>
        <v>3.7600000000000001E-2</v>
      </c>
      <c r="S170" s="148">
        <v>0</v>
      </c>
      <c r="T170" s="149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144</v>
      </c>
      <c r="AT170" s="150" t="s">
        <v>173</v>
      </c>
      <c r="AU170" s="150" t="s">
        <v>79</v>
      </c>
      <c r="AY170" s="14" t="s">
        <v>115</v>
      </c>
      <c r="BE170" s="151">
        <f t="shared" si="14"/>
        <v>0</v>
      </c>
      <c r="BF170" s="151">
        <f t="shared" si="15"/>
        <v>52.33</v>
      </c>
      <c r="BG170" s="151">
        <f t="shared" si="16"/>
        <v>0</v>
      </c>
      <c r="BH170" s="151">
        <f t="shared" si="17"/>
        <v>0</v>
      </c>
      <c r="BI170" s="151">
        <f t="shared" si="18"/>
        <v>0</v>
      </c>
      <c r="BJ170" s="14" t="s">
        <v>79</v>
      </c>
      <c r="BK170" s="151">
        <f t="shared" si="19"/>
        <v>52.33</v>
      </c>
      <c r="BL170" s="14" t="s">
        <v>121</v>
      </c>
      <c r="BM170" s="150" t="s">
        <v>313</v>
      </c>
    </row>
    <row r="171" spans="1:65" s="2" customFormat="1" ht="16.5" customHeight="1" x14ac:dyDescent="0.2">
      <c r="A171" s="26"/>
      <c r="B171" s="138"/>
      <c r="C171" s="139" t="s">
        <v>290</v>
      </c>
      <c r="D171" s="139" t="s">
        <v>117</v>
      </c>
      <c r="E171" s="140" t="s">
        <v>315</v>
      </c>
      <c r="F171" s="141" t="s">
        <v>316</v>
      </c>
      <c r="G171" s="142" t="s">
        <v>228</v>
      </c>
      <c r="H171" s="143">
        <v>137</v>
      </c>
      <c r="I171" s="144">
        <v>1.23</v>
      </c>
      <c r="J171" s="144">
        <f t="shared" si="10"/>
        <v>168.51</v>
      </c>
      <c r="K171" s="145"/>
      <c r="L171" s="27"/>
      <c r="M171" s="146" t="s">
        <v>1</v>
      </c>
      <c r="N171" s="147" t="s">
        <v>36</v>
      </c>
      <c r="O171" s="148">
        <v>3.0120000000000001E-2</v>
      </c>
      <c r="P171" s="148">
        <f t="shared" si="11"/>
        <v>4.1264400000000006</v>
      </c>
      <c r="Q171" s="148">
        <v>3.2200000000000002E-4</v>
      </c>
      <c r="R171" s="148">
        <f t="shared" si="12"/>
        <v>4.4114E-2</v>
      </c>
      <c r="S171" s="148">
        <v>0</v>
      </c>
      <c r="T171" s="149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121</v>
      </c>
      <c r="AT171" s="150" t="s">
        <v>117</v>
      </c>
      <c r="AU171" s="150" t="s">
        <v>79</v>
      </c>
      <c r="AY171" s="14" t="s">
        <v>115</v>
      </c>
      <c r="BE171" s="151">
        <f t="shared" si="14"/>
        <v>0</v>
      </c>
      <c r="BF171" s="151">
        <f t="shared" si="15"/>
        <v>168.51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4" t="s">
        <v>79</v>
      </c>
      <c r="BK171" s="151">
        <f t="shared" si="19"/>
        <v>168.51</v>
      </c>
      <c r="BL171" s="14" t="s">
        <v>121</v>
      </c>
      <c r="BM171" s="150" t="s">
        <v>317</v>
      </c>
    </row>
    <row r="172" spans="1:65" s="2" customFormat="1" ht="36" customHeight="1" x14ac:dyDescent="0.2">
      <c r="A172" s="26"/>
      <c r="B172" s="138"/>
      <c r="C172" s="139" t="s">
        <v>294</v>
      </c>
      <c r="D172" s="139" t="s">
        <v>117</v>
      </c>
      <c r="E172" s="140" t="s">
        <v>378</v>
      </c>
      <c r="F172" s="141" t="s">
        <v>379</v>
      </c>
      <c r="G172" s="142" t="s">
        <v>380</v>
      </c>
      <c r="H172" s="143">
        <v>1</v>
      </c>
      <c r="I172" s="144">
        <v>26947.52</v>
      </c>
      <c r="J172" s="144">
        <f t="shared" si="10"/>
        <v>26947.52</v>
      </c>
      <c r="K172" s="145"/>
      <c r="L172" s="27"/>
      <c r="M172" s="146" t="s">
        <v>1</v>
      </c>
      <c r="N172" s="147" t="s">
        <v>36</v>
      </c>
      <c r="O172" s="148">
        <v>0</v>
      </c>
      <c r="P172" s="148">
        <f t="shared" si="11"/>
        <v>0</v>
      </c>
      <c r="Q172" s="148">
        <v>37.409999999999997</v>
      </c>
      <c r="R172" s="148">
        <f t="shared" si="12"/>
        <v>37.409999999999997</v>
      </c>
      <c r="S172" s="148">
        <v>0</v>
      </c>
      <c r="T172" s="149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121</v>
      </c>
      <c r="AT172" s="150" t="s">
        <v>117</v>
      </c>
      <c r="AU172" s="150" t="s">
        <v>79</v>
      </c>
      <c r="AY172" s="14" t="s">
        <v>115</v>
      </c>
      <c r="BE172" s="151">
        <f t="shared" si="14"/>
        <v>0</v>
      </c>
      <c r="BF172" s="151">
        <f t="shared" si="15"/>
        <v>26947.52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4" t="s">
        <v>79</v>
      </c>
      <c r="BK172" s="151">
        <f t="shared" si="19"/>
        <v>26947.52</v>
      </c>
      <c r="BL172" s="14" t="s">
        <v>121</v>
      </c>
      <c r="BM172" s="150" t="s">
        <v>381</v>
      </c>
    </row>
    <row r="173" spans="1:65" s="12" customFormat="1" ht="22.9" customHeight="1" x14ac:dyDescent="0.2">
      <c r="B173" s="126"/>
      <c r="D173" s="127" t="s">
        <v>69</v>
      </c>
      <c r="E173" s="136" t="s">
        <v>148</v>
      </c>
      <c r="F173" s="136" t="s">
        <v>339</v>
      </c>
      <c r="J173" s="137">
        <f>BK173</f>
        <v>1059.2</v>
      </c>
      <c r="L173" s="126"/>
      <c r="M173" s="130"/>
      <c r="N173" s="131"/>
      <c r="O173" s="131"/>
      <c r="P173" s="132">
        <f>P174</f>
        <v>12.303824000000001</v>
      </c>
      <c r="Q173" s="131"/>
      <c r="R173" s="132">
        <f>R174</f>
        <v>5.3356799999999998E-3</v>
      </c>
      <c r="S173" s="131"/>
      <c r="T173" s="133">
        <f>T174</f>
        <v>0</v>
      </c>
      <c r="AR173" s="127" t="s">
        <v>75</v>
      </c>
      <c r="AT173" s="134" t="s">
        <v>69</v>
      </c>
      <c r="AU173" s="134" t="s">
        <v>75</v>
      </c>
      <c r="AY173" s="127" t="s">
        <v>115</v>
      </c>
      <c r="BK173" s="135">
        <f>BK174</f>
        <v>1059.2</v>
      </c>
    </row>
    <row r="174" spans="1:65" s="2" customFormat="1" ht="24" customHeight="1" x14ac:dyDescent="0.2">
      <c r="A174" s="26"/>
      <c r="B174" s="138"/>
      <c r="C174" s="139" t="s">
        <v>298</v>
      </c>
      <c r="D174" s="139" t="s">
        <v>117</v>
      </c>
      <c r="E174" s="140" t="s">
        <v>341</v>
      </c>
      <c r="F174" s="141" t="s">
        <v>342</v>
      </c>
      <c r="G174" s="142" t="s">
        <v>228</v>
      </c>
      <c r="H174" s="143">
        <v>158.80000000000001</v>
      </c>
      <c r="I174" s="144">
        <v>6.67</v>
      </c>
      <c r="J174" s="144">
        <f>ROUND(I174*H174,2)</f>
        <v>1059.2</v>
      </c>
      <c r="K174" s="145"/>
      <c r="L174" s="27"/>
      <c r="M174" s="146" t="s">
        <v>1</v>
      </c>
      <c r="N174" s="147" t="s">
        <v>36</v>
      </c>
      <c r="O174" s="148">
        <v>7.7479999999999993E-2</v>
      </c>
      <c r="P174" s="148">
        <f>O174*H174</f>
        <v>12.303824000000001</v>
      </c>
      <c r="Q174" s="148">
        <v>3.3599999999999997E-5</v>
      </c>
      <c r="R174" s="148">
        <f>Q174*H174</f>
        <v>5.3356799999999998E-3</v>
      </c>
      <c r="S174" s="148">
        <v>0</v>
      </c>
      <c r="T174" s="149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121</v>
      </c>
      <c r="AT174" s="150" t="s">
        <v>117</v>
      </c>
      <c r="AU174" s="150" t="s">
        <v>79</v>
      </c>
      <c r="AY174" s="14" t="s">
        <v>115</v>
      </c>
      <c r="BE174" s="151">
        <f>IF(N174="základná",J174,0)</f>
        <v>0</v>
      </c>
      <c r="BF174" s="151">
        <f>IF(N174="znížená",J174,0)</f>
        <v>1059.2</v>
      </c>
      <c r="BG174" s="151">
        <f>IF(N174="zákl. prenesená",J174,0)</f>
        <v>0</v>
      </c>
      <c r="BH174" s="151">
        <f>IF(N174="zníž. prenesená",J174,0)</f>
        <v>0</v>
      </c>
      <c r="BI174" s="151">
        <f>IF(N174="nulová",J174,0)</f>
        <v>0</v>
      </c>
      <c r="BJ174" s="14" t="s">
        <v>79</v>
      </c>
      <c r="BK174" s="151">
        <f>ROUND(I174*H174,2)</f>
        <v>1059.2</v>
      </c>
      <c r="BL174" s="14" t="s">
        <v>121</v>
      </c>
      <c r="BM174" s="150" t="s">
        <v>343</v>
      </c>
    </row>
    <row r="175" spans="1:65" s="12" customFormat="1" ht="22.9" customHeight="1" x14ac:dyDescent="0.2">
      <c r="B175" s="126"/>
      <c r="D175" s="127" t="s">
        <v>69</v>
      </c>
      <c r="E175" s="136" t="s">
        <v>344</v>
      </c>
      <c r="F175" s="136" t="s">
        <v>345</v>
      </c>
      <c r="J175" s="137">
        <f>BK175</f>
        <v>7340.34</v>
      </c>
      <c r="L175" s="126"/>
      <c r="M175" s="130"/>
      <c r="N175" s="131"/>
      <c r="O175" s="131"/>
      <c r="P175" s="132">
        <f>P176</f>
        <v>289.64069777279997</v>
      </c>
      <c r="Q175" s="131"/>
      <c r="R175" s="132">
        <f>R176</f>
        <v>0</v>
      </c>
      <c r="S175" s="131"/>
      <c r="T175" s="133">
        <f>T176</f>
        <v>0</v>
      </c>
      <c r="AR175" s="127" t="s">
        <v>75</v>
      </c>
      <c r="AT175" s="134" t="s">
        <v>69</v>
      </c>
      <c r="AU175" s="134" t="s">
        <v>75</v>
      </c>
      <c r="AY175" s="127" t="s">
        <v>115</v>
      </c>
      <c r="BK175" s="135">
        <f>BK176</f>
        <v>7340.34</v>
      </c>
    </row>
    <row r="176" spans="1:65" s="2" customFormat="1" ht="24" customHeight="1" x14ac:dyDescent="0.2">
      <c r="A176" s="26"/>
      <c r="B176" s="138"/>
      <c r="C176" s="139" t="s">
        <v>302</v>
      </c>
      <c r="D176" s="139" t="s">
        <v>117</v>
      </c>
      <c r="E176" s="140" t="s">
        <v>347</v>
      </c>
      <c r="F176" s="141" t="s">
        <v>348</v>
      </c>
      <c r="G176" s="142" t="s">
        <v>176</v>
      </c>
      <c r="H176" s="143">
        <v>224.54400000000001</v>
      </c>
      <c r="I176" s="144">
        <v>32.69</v>
      </c>
      <c r="J176" s="144">
        <f>ROUND(I176*H176,2)</f>
        <v>7340.34</v>
      </c>
      <c r="K176" s="145"/>
      <c r="L176" s="27"/>
      <c r="M176" s="166" t="s">
        <v>1</v>
      </c>
      <c r="N176" s="167" t="s">
        <v>36</v>
      </c>
      <c r="O176" s="164">
        <v>1.2899061999999999</v>
      </c>
      <c r="P176" s="164">
        <f>O176*H176</f>
        <v>289.64069777279997</v>
      </c>
      <c r="Q176" s="164">
        <v>0</v>
      </c>
      <c r="R176" s="164">
        <f>Q176*H176</f>
        <v>0</v>
      </c>
      <c r="S176" s="164">
        <v>0</v>
      </c>
      <c r="T176" s="165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121</v>
      </c>
      <c r="AT176" s="150" t="s">
        <v>117</v>
      </c>
      <c r="AU176" s="150" t="s">
        <v>79</v>
      </c>
      <c r="AY176" s="14" t="s">
        <v>115</v>
      </c>
      <c r="BE176" s="151">
        <f>IF(N176="základná",J176,0)</f>
        <v>0</v>
      </c>
      <c r="BF176" s="151">
        <f>IF(N176="znížená",J176,0)</f>
        <v>7340.34</v>
      </c>
      <c r="BG176" s="151">
        <f>IF(N176="zákl. prenesená",J176,0)</f>
        <v>0</v>
      </c>
      <c r="BH176" s="151">
        <f>IF(N176="zníž. prenesená",J176,0)</f>
        <v>0</v>
      </c>
      <c r="BI176" s="151">
        <f>IF(N176="nulová",J176,0)</f>
        <v>0</v>
      </c>
      <c r="BJ176" s="14" t="s">
        <v>79</v>
      </c>
      <c r="BK176" s="151">
        <f>ROUND(I176*H176,2)</f>
        <v>7340.34</v>
      </c>
      <c r="BL176" s="14" t="s">
        <v>121</v>
      </c>
      <c r="BM176" s="150" t="s">
        <v>349</v>
      </c>
    </row>
    <row r="177" spans="1:31" s="2" customFormat="1" ht="6.95" customHeight="1" x14ac:dyDescent="0.2">
      <c r="A177" s="26"/>
      <c r="B177" s="41"/>
      <c r="C177" s="42"/>
      <c r="D177" s="42"/>
      <c r="E177" s="42"/>
      <c r="F177" s="42"/>
      <c r="G177" s="42"/>
      <c r="H177" s="42"/>
      <c r="I177" s="42"/>
      <c r="J177" s="42"/>
      <c r="K177" s="42"/>
      <c r="L177" s="27"/>
      <c r="M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</row>
  </sheetData>
  <autoFilter ref="C122:K176" xr:uid="{00000000-0009-0000-0000-00000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62"/>
  <sheetViews>
    <sheetView showGridLines="0" tabSelected="1" topLeftCell="A22" workbookViewId="0">
      <selection activeCell="X69" sqref="X69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188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4" t="s">
        <v>84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5" customHeight="1" x14ac:dyDescent="0.2">
      <c r="B4" s="17"/>
      <c r="D4" s="18" t="s">
        <v>85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13</v>
      </c>
      <c r="L6" s="17"/>
    </row>
    <row r="7" spans="1:46" s="1" customFormat="1" ht="16.5" customHeight="1" x14ac:dyDescent="0.2">
      <c r="B7" s="17"/>
      <c r="E7" s="207" t="str">
        <f>'Rekapitulácia stavby'!K6</f>
        <v>Rozšírenie vodovodnej siete</v>
      </c>
      <c r="F7" s="208"/>
      <c r="G7" s="208"/>
      <c r="H7" s="208"/>
      <c r="L7" s="17"/>
    </row>
    <row r="8" spans="1:46" s="2" customFormat="1" ht="12" customHeight="1" x14ac:dyDescent="0.2">
      <c r="A8" s="26"/>
      <c r="B8" s="27"/>
      <c r="C8" s="26"/>
      <c r="D8" s="23" t="s">
        <v>86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01" t="s">
        <v>439</v>
      </c>
      <c r="F9" s="206"/>
      <c r="G9" s="206"/>
      <c r="H9" s="20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14</v>
      </c>
      <c r="E11" s="26"/>
      <c r="F11" s="21" t="s">
        <v>78</v>
      </c>
      <c r="G11" s="26"/>
      <c r="H11" s="26"/>
      <c r="I11" s="23" t="s">
        <v>15</v>
      </c>
      <c r="J11" s="21" t="s">
        <v>16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>
        <f>'Rekapitulácia stavby'!AN8</f>
        <v>44498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22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'Rekapitulácia stavby'!E11</f>
        <v>Obec Plavnica, Plavnica 121, 065 45 Plavnica</v>
      </c>
      <c r="F15" s="26"/>
      <c r="G15" s="26"/>
      <c r="H15" s="26"/>
      <c r="I15" s="23" t="s">
        <v>23</v>
      </c>
      <c r="J15" s="21" t="str">
        <f>'Rekapitulácia stavby'!AN11</f>
        <v>neplatca DPH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>10769676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185" t="str">
        <f>'Rekapitulácia stavby'!E14</f>
        <v>Ing. Milan Štupák - IVS, Nová Ľubovňa 791, 065 11 Nová Ľubovňa</v>
      </c>
      <c r="F18" s="185"/>
      <c r="G18" s="185"/>
      <c r="H18" s="185"/>
      <c r="I18" s="23" t="s">
        <v>23</v>
      </c>
      <c r="J18" s="21" t="str">
        <f>'Rekapitulácia stavby'!AN14</f>
        <v>SK1020762644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 t="str">
        <f>'Rekapitulácia stavby'!E20</f>
        <v>Ing. Milan Štupák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189" t="s">
        <v>1</v>
      </c>
      <c r="F27" s="189"/>
      <c r="G27" s="189"/>
      <c r="H27" s="189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 x14ac:dyDescent="0.2">
      <c r="A30" s="26"/>
      <c r="B30" s="27"/>
      <c r="C30" s="26"/>
      <c r="D30" s="92" t="s">
        <v>30</v>
      </c>
      <c r="E30" s="26"/>
      <c r="F30" s="26"/>
      <c r="G30" s="26"/>
      <c r="H30" s="26"/>
      <c r="I30" s="26"/>
      <c r="J30" s="65">
        <f>ROUND(J120, 2)</f>
        <v>17774.2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 x14ac:dyDescent="0.2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 x14ac:dyDescent="0.2">
      <c r="A33" s="26"/>
      <c r="B33" s="27"/>
      <c r="C33" s="26"/>
      <c r="D33" s="93" t="s">
        <v>34</v>
      </c>
      <c r="E33" s="23" t="s">
        <v>35</v>
      </c>
      <c r="F33" s="94">
        <f>ROUND((SUM(BE120:BE161)),  2)</f>
        <v>0</v>
      </c>
      <c r="G33" s="26"/>
      <c r="H33" s="26"/>
      <c r="I33" s="95">
        <v>0.2</v>
      </c>
      <c r="J33" s="94">
        <f>ROUND(((SUM(BE120:BE161))*I33),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3" t="s">
        <v>36</v>
      </c>
      <c r="F34" s="94">
        <f>ROUND((SUM(BF120:BF161)),  2)</f>
        <v>17774.2</v>
      </c>
      <c r="G34" s="26"/>
      <c r="H34" s="26"/>
      <c r="I34" s="95">
        <v>0.2</v>
      </c>
      <c r="J34" s="94">
        <f>ROUND(((SUM(BF120:BF161))*I34),  2)</f>
        <v>3554.84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 x14ac:dyDescent="0.2">
      <c r="A35" s="26"/>
      <c r="B35" s="27"/>
      <c r="C35" s="26"/>
      <c r="D35" s="26"/>
      <c r="E35" s="23" t="s">
        <v>37</v>
      </c>
      <c r="F35" s="94">
        <f>ROUND((SUM(BG120:BG161)),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 x14ac:dyDescent="0.2">
      <c r="A36" s="26"/>
      <c r="B36" s="27"/>
      <c r="C36" s="26"/>
      <c r="D36" s="26"/>
      <c r="E36" s="23" t="s">
        <v>38</v>
      </c>
      <c r="F36" s="94">
        <f>ROUND((SUM(BH120:BH161)),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39</v>
      </c>
      <c r="F37" s="94">
        <f>ROUND((SUM(BI120:BI161)),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 x14ac:dyDescent="0.2">
      <c r="A39" s="26"/>
      <c r="B39" s="27"/>
      <c r="C39" s="96"/>
      <c r="D39" s="97" t="s">
        <v>40</v>
      </c>
      <c r="E39" s="54"/>
      <c r="F39" s="54"/>
      <c r="G39" s="98" t="s">
        <v>41</v>
      </c>
      <c r="H39" s="99" t="s">
        <v>42</v>
      </c>
      <c r="I39" s="54"/>
      <c r="J39" s="100">
        <f>SUM(J30:J37)</f>
        <v>21329.040000000001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 x14ac:dyDescent="0.2">
      <c r="B41" s="17"/>
      <c r="L41" s="17"/>
    </row>
    <row r="42" spans="1:31" s="1" customFormat="1" ht="14.45" customHeight="1" x14ac:dyDescent="0.2">
      <c r="B42" s="17"/>
      <c r="L42" s="17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45</v>
      </c>
      <c r="E61" s="29"/>
      <c r="F61" s="102" t="s">
        <v>46</v>
      </c>
      <c r="G61" s="39" t="s">
        <v>45</v>
      </c>
      <c r="H61" s="29"/>
      <c r="I61" s="29"/>
      <c r="J61" s="103" t="s">
        <v>46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47</v>
      </c>
      <c r="E65" s="40"/>
      <c r="F65" s="40"/>
      <c r="G65" s="37" t="s">
        <v>48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447</v>
      </c>
      <c r="E76" s="29"/>
      <c r="F76" s="102" t="s">
        <v>46</v>
      </c>
      <c r="G76" s="39" t="s">
        <v>449</v>
      </c>
      <c r="H76" s="29"/>
      <c r="I76" s="29"/>
      <c r="J76" s="103" t="s">
        <v>46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87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 x14ac:dyDescent="0.2">
      <c r="A85" s="26"/>
      <c r="B85" s="27"/>
      <c r="C85" s="26"/>
      <c r="D85" s="26"/>
      <c r="E85" s="207" t="str">
        <f>E7</f>
        <v>Rozšírenie vodovodnej siete</v>
      </c>
      <c r="F85" s="208"/>
      <c r="G85" s="208"/>
      <c r="H85" s="20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01" t="str">
        <f>E9</f>
        <v>Potrubie "1" - prepoj</v>
      </c>
      <c r="F87" s="206"/>
      <c r="G87" s="206"/>
      <c r="H87" s="20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17</v>
      </c>
      <c r="D89" s="26"/>
      <c r="E89" s="26"/>
      <c r="F89" s="21" t="str">
        <f>F12</f>
        <v>Plavnica</v>
      </c>
      <c r="G89" s="26"/>
      <c r="H89" s="26"/>
      <c r="I89" s="23" t="s">
        <v>19</v>
      </c>
      <c r="J89" s="49">
        <f>IF(J12="","",J12)</f>
        <v>44498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7.95" customHeight="1" x14ac:dyDescent="0.2">
      <c r="A91" s="26"/>
      <c r="B91" s="27"/>
      <c r="C91" s="23" t="s">
        <v>20</v>
      </c>
      <c r="D91" s="26"/>
      <c r="E91" s="26"/>
      <c r="F91" s="21" t="str">
        <f>E15</f>
        <v>Obec Plavnica, Plavnica 121, 065 45 Plavnica</v>
      </c>
      <c r="G91" s="26"/>
      <c r="H91" s="26"/>
      <c r="I91" s="23" t="s">
        <v>26</v>
      </c>
      <c r="J91" s="24" t="str">
        <f>E21</f>
        <v>Ing. Stanislav Zembiak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7.95" customHeight="1" x14ac:dyDescent="0.2">
      <c r="A92" s="26"/>
      <c r="B92" s="27"/>
      <c r="C92" s="23" t="s">
        <v>24</v>
      </c>
      <c r="D92" s="26"/>
      <c r="E92" s="26"/>
      <c r="F92" s="21" t="str">
        <f>IF(E18="","",E18)</f>
        <v>Ing. Milan Štupák - IVS, Nová Ľubovňa 791, 065 11 Nová Ľubovňa</v>
      </c>
      <c r="G92" s="26"/>
      <c r="H92" s="26"/>
      <c r="I92" s="23" t="s">
        <v>28</v>
      </c>
      <c r="J92" s="24" t="str">
        <f>E24</f>
        <v>Ing. Milan Štupák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4" t="s">
        <v>88</v>
      </c>
      <c r="D94" s="96"/>
      <c r="E94" s="96"/>
      <c r="F94" s="96"/>
      <c r="G94" s="96"/>
      <c r="H94" s="96"/>
      <c r="I94" s="96"/>
      <c r="J94" s="105" t="s">
        <v>89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6" t="s">
        <v>90</v>
      </c>
      <c r="D96" s="26"/>
      <c r="E96" s="26"/>
      <c r="F96" s="26"/>
      <c r="G96" s="26"/>
      <c r="H96" s="26"/>
      <c r="I96" s="26"/>
      <c r="J96" s="65">
        <f>J120</f>
        <v>17774.2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91</v>
      </c>
    </row>
    <row r="97" spans="1:31" s="9" customFormat="1" ht="24.95" customHeight="1" x14ac:dyDescent="0.2">
      <c r="B97" s="107"/>
      <c r="D97" s="108" t="s">
        <v>92</v>
      </c>
      <c r="E97" s="109"/>
      <c r="F97" s="109"/>
      <c r="G97" s="109"/>
      <c r="H97" s="109"/>
      <c r="I97" s="109"/>
      <c r="J97" s="110">
        <f>J121</f>
        <v>17774.2</v>
      </c>
      <c r="L97" s="107"/>
    </row>
    <row r="98" spans="1:31" s="10" customFormat="1" ht="19.899999999999999" customHeight="1" x14ac:dyDescent="0.2">
      <c r="B98" s="111"/>
      <c r="D98" s="112" t="s">
        <v>93</v>
      </c>
      <c r="E98" s="113"/>
      <c r="F98" s="113"/>
      <c r="G98" s="113"/>
      <c r="H98" s="113"/>
      <c r="I98" s="113"/>
      <c r="J98" s="114">
        <f>J122</f>
        <v>15304.3</v>
      </c>
      <c r="L98" s="111"/>
    </row>
    <row r="99" spans="1:31" s="10" customFormat="1" ht="19.899999999999999" customHeight="1" x14ac:dyDescent="0.2">
      <c r="B99" s="111"/>
      <c r="D99" s="112" t="s">
        <v>96</v>
      </c>
      <c r="E99" s="113"/>
      <c r="F99" s="113"/>
      <c r="G99" s="113"/>
      <c r="H99" s="113"/>
      <c r="I99" s="113"/>
      <c r="J99" s="114">
        <f>J134</f>
        <v>2419.3599999999997</v>
      </c>
      <c r="L99" s="111"/>
    </row>
    <row r="100" spans="1:31" s="10" customFormat="1" ht="19.899999999999999" customHeight="1" x14ac:dyDescent="0.2">
      <c r="B100" s="111"/>
      <c r="D100" s="112" t="s">
        <v>98</v>
      </c>
      <c r="E100" s="113"/>
      <c r="F100" s="113"/>
      <c r="G100" s="113"/>
      <c r="H100" s="113"/>
      <c r="I100" s="113"/>
      <c r="J100" s="114">
        <f>J160</f>
        <v>50.54</v>
      </c>
      <c r="L100" s="111"/>
    </row>
    <row r="101" spans="1:31" s="2" customFormat="1" ht="21.75" customHeight="1" x14ac:dyDescent="0.2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customHeight="1" x14ac:dyDescent="0.2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 ht="6.95" customHeight="1" x14ac:dyDescent="0.2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 x14ac:dyDescent="0.2">
      <c r="A107" s="26"/>
      <c r="B107" s="27"/>
      <c r="C107" s="18" t="s">
        <v>101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 x14ac:dyDescent="0.2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 x14ac:dyDescent="0.2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 x14ac:dyDescent="0.2">
      <c r="A110" s="26"/>
      <c r="B110" s="27"/>
      <c r="C110" s="26"/>
      <c r="D110" s="26"/>
      <c r="E110" s="207" t="str">
        <f>E7</f>
        <v>Rozšírenie vodovodnej siete</v>
      </c>
      <c r="F110" s="208"/>
      <c r="G110" s="208"/>
      <c r="H110" s="208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 x14ac:dyDescent="0.2">
      <c r="A111" s="26"/>
      <c r="B111" s="27"/>
      <c r="C111" s="23" t="s">
        <v>86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 x14ac:dyDescent="0.2">
      <c r="A112" s="26"/>
      <c r="B112" s="27"/>
      <c r="C112" s="26"/>
      <c r="D112" s="26"/>
      <c r="E112" s="201" t="str">
        <f>E9</f>
        <v>Potrubie "1" - prepoj</v>
      </c>
      <c r="F112" s="206"/>
      <c r="G112" s="206"/>
      <c r="H112" s="20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 x14ac:dyDescent="0.2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 x14ac:dyDescent="0.2">
      <c r="A114" s="26"/>
      <c r="B114" s="27"/>
      <c r="C114" s="23" t="s">
        <v>17</v>
      </c>
      <c r="D114" s="26"/>
      <c r="E114" s="26"/>
      <c r="F114" s="21" t="str">
        <f>F12</f>
        <v>Plavnica</v>
      </c>
      <c r="G114" s="26"/>
      <c r="H114" s="26"/>
      <c r="I114" s="23" t="s">
        <v>19</v>
      </c>
      <c r="J114" s="49">
        <f>IF(J12="","",J12)</f>
        <v>44498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 x14ac:dyDescent="0.2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27.95" customHeight="1" x14ac:dyDescent="0.2">
      <c r="A116" s="26"/>
      <c r="B116" s="27"/>
      <c r="C116" s="23" t="s">
        <v>20</v>
      </c>
      <c r="D116" s="26"/>
      <c r="E116" s="26"/>
      <c r="F116" s="21" t="str">
        <f>E15</f>
        <v>Obec Plavnica, Plavnica 121, 065 45 Plavnica</v>
      </c>
      <c r="G116" s="26"/>
      <c r="H116" s="26"/>
      <c r="I116" s="23" t="s">
        <v>26</v>
      </c>
      <c r="J116" s="24" t="str">
        <f>E21</f>
        <v>Ing. Stanislav Zembiak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27.95" customHeight="1" x14ac:dyDescent="0.2">
      <c r="A117" s="26"/>
      <c r="B117" s="27"/>
      <c r="C117" s="23" t="s">
        <v>24</v>
      </c>
      <c r="D117" s="26"/>
      <c r="E117" s="26"/>
      <c r="F117" s="21" t="str">
        <f>IF(E18="","",E18)</f>
        <v>Ing. Milan Štupák - IVS, Nová Ľubovňa 791, 065 11 Nová Ľubovňa</v>
      </c>
      <c r="G117" s="26"/>
      <c r="H117" s="26"/>
      <c r="I117" s="23" t="s">
        <v>28</v>
      </c>
      <c r="J117" s="24" t="str">
        <f>E24</f>
        <v>Ing. Milan Štupák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35" customHeight="1" x14ac:dyDescent="0.2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1" customFormat="1" ht="29.25" customHeight="1" x14ac:dyDescent="0.2">
      <c r="A119" s="115"/>
      <c r="B119" s="116"/>
      <c r="C119" s="117" t="s">
        <v>102</v>
      </c>
      <c r="D119" s="118" t="s">
        <v>55</v>
      </c>
      <c r="E119" s="118" t="s">
        <v>51</v>
      </c>
      <c r="F119" s="118" t="s">
        <v>52</v>
      </c>
      <c r="G119" s="118" t="s">
        <v>103</v>
      </c>
      <c r="H119" s="118" t="s">
        <v>104</v>
      </c>
      <c r="I119" s="118" t="s">
        <v>105</v>
      </c>
      <c r="J119" s="119" t="s">
        <v>89</v>
      </c>
      <c r="K119" s="120" t="s">
        <v>106</v>
      </c>
      <c r="L119" s="121"/>
      <c r="M119" s="56" t="s">
        <v>1</v>
      </c>
      <c r="N119" s="57" t="s">
        <v>34</v>
      </c>
      <c r="O119" s="57" t="s">
        <v>107</v>
      </c>
      <c r="P119" s="57" t="s">
        <v>108</v>
      </c>
      <c r="Q119" s="57" t="s">
        <v>109</v>
      </c>
      <c r="R119" s="57" t="s">
        <v>110</v>
      </c>
      <c r="S119" s="57" t="s">
        <v>111</v>
      </c>
      <c r="T119" s="58" t="s">
        <v>112</v>
      </c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</row>
    <row r="120" spans="1:65" s="2" customFormat="1" ht="22.9" customHeight="1" x14ac:dyDescent="0.25">
      <c r="A120" s="26"/>
      <c r="B120" s="27"/>
      <c r="C120" s="63" t="s">
        <v>90</v>
      </c>
      <c r="D120" s="26"/>
      <c r="E120" s="26"/>
      <c r="F120" s="26"/>
      <c r="G120" s="26"/>
      <c r="H120" s="26"/>
      <c r="I120" s="26"/>
      <c r="J120" s="122">
        <f>BK120</f>
        <v>17774.2</v>
      </c>
      <c r="K120" s="26"/>
      <c r="L120" s="27"/>
      <c r="M120" s="59"/>
      <c r="N120" s="50"/>
      <c r="O120" s="60"/>
      <c r="P120" s="123">
        <f>P121</f>
        <v>1159.4171649852001</v>
      </c>
      <c r="Q120" s="60"/>
      <c r="R120" s="123">
        <f>R121</f>
        <v>1.5464597499999999</v>
      </c>
      <c r="S120" s="60"/>
      <c r="T120" s="124">
        <f>T121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69</v>
      </c>
      <c r="AU120" s="14" t="s">
        <v>91</v>
      </c>
      <c r="BK120" s="125">
        <f>BK121</f>
        <v>17774.2</v>
      </c>
    </row>
    <row r="121" spans="1:65" s="12" customFormat="1" ht="25.9" customHeight="1" x14ac:dyDescent="0.2">
      <c r="B121" s="126"/>
      <c r="D121" s="127" t="s">
        <v>69</v>
      </c>
      <c r="E121" s="128" t="s">
        <v>113</v>
      </c>
      <c r="F121" s="128" t="s">
        <v>114</v>
      </c>
      <c r="J121" s="129">
        <f>BK121</f>
        <v>17774.2</v>
      </c>
      <c r="L121" s="126"/>
      <c r="M121" s="130"/>
      <c r="N121" s="131"/>
      <c r="O121" s="131"/>
      <c r="P121" s="132">
        <f>P122+P134+P160</f>
        <v>1159.4171649852001</v>
      </c>
      <c r="Q121" s="131"/>
      <c r="R121" s="132">
        <f>R122+R134+R160</f>
        <v>1.5464597499999999</v>
      </c>
      <c r="S121" s="131"/>
      <c r="T121" s="133">
        <f>T122+T134+T160</f>
        <v>0</v>
      </c>
      <c r="AR121" s="127" t="s">
        <v>75</v>
      </c>
      <c r="AT121" s="134" t="s">
        <v>69</v>
      </c>
      <c r="AU121" s="134" t="s">
        <v>70</v>
      </c>
      <c r="AY121" s="127" t="s">
        <v>115</v>
      </c>
      <c r="BK121" s="135">
        <f>BK122+BK134+BK160</f>
        <v>17774.2</v>
      </c>
    </row>
    <row r="122" spans="1:65" s="12" customFormat="1" ht="22.9" customHeight="1" x14ac:dyDescent="0.2">
      <c r="B122" s="126"/>
      <c r="D122" s="127" t="s">
        <v>69</v>
      </c>
      <c r="E122" s="136" t="s">
        <v>75</v>
      </c>
      <c r="F122" s="136" t="s">
        <v>116</v>
      </c>
      <c r="J122" s="137">
        <f>BK122</f>
        <v>15304.3</v>
      </c>
      <c r="L122" s="126"/>
      <c r="M122" s="130"/>
      <c r="N122" s="131"/>
      <c r="O122" s="131"/>
      <c r="P122" s="132">
        <f>SUM(P123:P133)</f>
        <v>1129.7098000000001</v>
      </c>
      <c r="Q122" s="131"/>
      <c r="R122" s="132">
        <f>SUM(R123:R133)</f>
        <v>0.58979400000000004</v>
      </c>
      <c r="S122" s="131"/>
      <c r="T122" s="133">
        <f>SUM(T123:T133)</f>
        <v>0</v>
      </c>
      <c r="AR122" s="127" t="s">
        <v>75</v>
      </c>
      <c r="AT122" s="134" t="s">
        <v>69</v>
      </c>
      <c r="AU122" s="134" t="s">
        <v>75</v>
      </c>
      <c r="AY122" s="127" t="s">
        <v>115</v>
      </c>
      <c r="BK122" s="135">
        <f>SUM(BK123:BK133)</f>
        <v>15304.3</v>
      </c>
    </row>
    <row r="123" spans="1:65" s="2" customFormat="1" ht="16.5" customHeight="1" x14ac:dyDescent="0.2">
      <c r="A123" s="26"/>
      <c r="B123" s="138"/>
      <c r="C123" s="139" t="s">
        <v>75</v>
      </c>
      <c r="D123" s="139" t="s">
        <v>117</v>
      </c>
      <c r="E123" s="140" t="s">
        <v>382</v>
      </c>
      <c r="F123" s="141" t="s">
        <v>383</v>
      </c>
      <c r="G123" s="142" t="s">
        <v>125</v>
      </c>
      <c r="H123" s="143">
        <v>66</v>
      </c>
      <c r="I123" s="144">
        <v>24.52</v>
      </c>
      <c r="J123" s="144">
        <f t="shared" ref="J123:J133" si="0">ROUND(I123*H123,2)</f>
        <v>1618.32</v>
      </c>
      <c r="K123" s="145"/>
      <c r="L123" s="27"/>
      <c r="M123" s="146" t="s">
        <v>1</v>
      </c>
      <c r="N123" s="147" t="s">
        <v>36</v>
      </c>
      <c r="O123" s="148">
        <v>2.806</v>
      </c>
      <c r="P123" s="148">
        <f t="shared" ref="P123:P133" si="1">O123*H123</f>
        <v>185.196</v>
      </c>
      <c r="Q123" s="148">
        <v>0</v>
      </c>
      <c r="R123" s="148">
        <f t="shared" ref="R123:R133" si="2">Q123*H123</f>
        <v>0</v>
      </c>
      <c r="S123" s="148">
        <v>0</v>
      </c>
      <c r="T123" s="149">
        <f t="shared" ref="T123:T133" si="3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121</v>
      </c>
      <c r="AT123" s="150" t="s">
        <v>117</v>
      </c>
      <c r="AU123" s="150" t="s">
        <v>79</v>
      </c>
      <c r="AY123" s="14" t="s">
        <v>115</v>
      </c>
      <c r="BE123" s="151">
        <f t="shared" ref="BE123:BE133" si="4">IF(N123="základná",J123,0)</f>
        <v>0</v>
      </c>
      <c r="BF123" s="151">
        <f t="shared" ref="BF123:BF133" si="5">IF(N123="znížená",J123,0)</f>
        <v>1618.32</v>
      </c>
      <c r="BG123" s="151">
        <f t="shared" ref="BG123:BG133" si="6">IF(N123="zákl. prenesená",J123,0)</f>
        <v>0</v>
      </c>
      <c r="BH123" s="151">
        <f t="shared" ref="BH123:BH133" si="7">IF(N123="zníž. prenesená",J123,0)</f>
        <v>0</v>
      </c>
      <c r="BI123" s="151">
        <f t="shared" ref="BI123:BI133" si="8">IF(N123="nulová",J123,0)</f>
        <v>0</v>
      </c>
      <c r="BJ123" s="14" t="s">
        <v>79</v>
      </c>
      <c r="BK123" s="151">
        <f t="shared" ref="BK123:BK133" si="9">ROUND(I123*H123,2)</f>
        <v>1618.32</v>
      </c>
      <c r="BL123" s="14" t="s">
        <v>121</v>
      </c>
      <c r="BM123" s="150" t="s">
        <v>384</v>
      </c>
    </row>
    <row r="124" spans="1:65" s="2" customFormat="1" ht="24" customHeight="1" x14ac:dyDescent="0.2">
      <c r="A124" s="26"/>
      <c r="B124" s="138"/>
      <c r="C124" s="139" t="s">
        <v>79</v>
      </c>
      <c r="D124" s="139" t="s">
        <v>117</v>
      </c>
      <c r="E124" s="140" t="s">
        <v>385</v>
      </c>
      <c r="F124" s="141" t="s">
        <v>386</v>
      </c>
      <c r="G124" s="142" t="s">
        <v>125</v>
      </c>
      <c r="H124" s="143">
        <v>13.2</v>
      </c>
      <c r="I124" s="144">
        <v>1.4</v>
      </c>
      <c r="J124" s="144">
        <f t="shared" si="0"/>
        <v>18.48</v>
      </c>
      <c r="K124" s="145"/>
      <c r="L124" s="27"/>
      <c r="M124" s="146" t="s">
        <v>1</v>
      </c>
      <c r="N124" s="147" t="s">
        <v>36</v>
      </c>
      <c r="O124" s="148">
        <v>0.10199999999999999</v>
      </c>
      <c r="P124" s="148">
        <f t="shared" si="1"/>
        <v>1.3463999999999998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121</v>
      </c>
      <c r="AT124" s="150" t="s">
        <v>117</v>
      </c>
      <c r="AU124" s="150" t="s">
        <v>79</v>
      </c>
      <c r="AY124" s="14" t="s">
        <v>115</v>
      </c>
      <c r="BE124" s="151">
        <f t="shared" si="4"/>
        <v>0</v>
      </c>
      <c r="BF124" s="151">
        <f t="shared" si="5"/>
        <v>18.48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79</v>
      </c>
      <c r="BK124" s="151">
        <f t="shared" si="9"/>
        <v>18.48</v>
      </c>
      <c r="BL124" s="14" t="s">
        <v>121</v>
      </c>
      <c r="BM124" s="150" t="s">
        <v>387</v>
      </c>
    </row>
    <row r="125" spans="1:65" s="2" customFormat="1" ht="16.5" customHeight="1" x14ac:dyDescent="0.2">
      <c r="A125" s="26"/>
      <c r="B125" s="138"/>
      <c r="C125" s="139" t="s">
        <v>81</v>
      </c>
      <c r="D125" s="139" t="s">
        <v>117</v>
      </c>
      <c r="E125" s="140" t="s">
        <v>388</v>
      </c>
      <c r="F125" s="141" t="s">
        <v>389</v>
      </c>
      <c r="G125" s="142" t="s">
        <v>125</v>
      </c>
      <c r="H125" s="143">
        <v>88</v>
      </c>
      <c r="I125" s="144">
        <v>36.5</v>
      </c>
      <c r="J125" s="144">
        <f t="shared" si="0"/>
        <v>3212</v>
      </c>
      <c r="K125" s="145"/>
      <c r="L125" s="27"/>
      <c r="M125" s="146" t="s">
        <v>1</v>
      </c>
      <c r="N125" s="147" t="s">
        <v>36</v>
      </c>
      <c r="O125" s="148">
        <v>4.1219999999999999</v>
      </c>
      <c r="P125" s="148">
        <f t="shared" si="1"/>
        <v>362.73599999999999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121</v>
      </c>
      <c r="AT125" s="150" t="s">
        <v>117</v>
      </c>
      <c r="AU125" s="150" t="s">
        <v>79</v>
      </c>
      <c r="AY125" s="14" t="s">
        <v>115</v>
      </c>
      <c r="BE125" s="151">
        <f t="shared" si="4"/>
        <v>0</v>
      </c>
      <c r="BF125" s="151">
        <f t="shared" si="5"/>
        <v>3212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79</v>
      </c>
      <c r="BK125" s="151">
        <f t="shared" si="9"/>
        <v>3212</v>
      </c>
      <c r="BL125" s="14" t="s">
        <v>121</v>
      </c>
      <c r="BM125" s="150" t="s">
        <v>390</v>
      </c>
    </row>
    <row r="126" spans="1:65" s="2" customFormat="1" ht="16.5" customHeight="1" x14ac:dyDescent="0.2">
      <c r="A126" s="26"/>
      <c r="B126" s="138"/>
      <c r="C126" s="139" t="s">
        <v>121</v>
      </c>
      <c r="D126" s="139" t="s">
        <v>117</v>
      </c>
      <c r="E126" s="140" t="s">
        <v>391</v>
      </c>
      <c r="F126" s="141" t="s">
        <v>392</v>
      </c>
      <c r="G126" s="142" t="s">
        <v>125</v>
      </c>
      <c r="H126" s="143">
        <v>66</v>
      </c>
      <c r="I126" s="144">
        <v>38.5</v>
      </c>
      <c r="J126" s="144">
        <f t="shared" si="0"/>
        <v>2541</v>
      </c>
      <c r="K126" s="145"/>
      <c r="L126" s="27"/>
      <c r="M126" s="146" t="s">
        <v>1</v>
      </c>
      <c r="N126" s="147" t="s">
        <v>36</v>
      </c>
      <c r="O126" s="148">
        <v>3.3540000000000001</v>
      </c>
      <c r="P126" s="148">
        <f t="shared" si="1"/>
        <v>221.364</v>
      </c>
      <c r="Q126" s="148">
        <v>3.5000000000000001E-3</v>
      </c>
      <c r="R126" s="148">
        <f t="shared" si="2"/>
        <v>0.23100000000000001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121</v>
      </c>
      <c r="AT126" s="150" t="s">
        <v>117</v>
      </c>
      <c r="AU126" s="150" t="s">
        <v>79</v>
      </c>
      <c r="AY126" s="14" t="s">
        <v>115</v>
      </c>
      <c r="BE126" s="151">
        <f t="shared" si="4"/>
        <v>0</v>
      </c>
      <c r="BF126" s="151">
        <f t="shared" si="5"/>
        <v>2541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79</v>
      </c>
      <c r="BK126" s="151">
        <f t="shared" si="9"/>
        <v>2541</v>
      </c>
      <c r="BL126" s="14" t="s">
        <v>121</v>
      </c>
      <c r="BM126" s="150" t="s">
        <v>393</v>
      </c>
    </row>
    <row r="127" spans="1:65" s="2" customFormat="1" ht="24" customHeight="1" x14ac:dyDescent="0.2">
      <c r="A127" s="26"/>
      <c r="B127" s="138"/>
      <c r="C127" s="139" t="s">
        <v>83</v>
      </c>
      <c r="D127" s="139" t="s">
        <v>117</v>
      </c>
      <c r="E127" s="140" t="s">
        <v>394</v>
      </c>
      <c r="F127" s="141" t="s">
        <v>395</v>
      </c>
      <c r="G127" s="142" t="s">
        <v>228</v>
      </c>
      <c r="H127" s="143">
        <v>17.8</v>
      </c>
      <c r="I127" s="144">
        <v>288.5</v>
      </c>
      <c r="J127" s="144">
        <f t="shared" si="0"/>
        <v>5135.3</v>
      </c>
      <c r="K127" s="145"/>
      <c r="L127" s="27"/>
      <c r="M127" s="146" t="s">
        <v>1</v>
      </c>
      <c r="N127" s="147" t="s">
        <v>36</v>
      </c>
      <c r="O127" s="148">
        <v>13.478999999999999</v>
      </c>
      <c r="P127" s="148">
        <f t="shared" si="1"/>
        <v>239.92619999999999</v>
      </c>
      <c r="Q127" s="148">
        <v>1.473E-2</v>
      </c>
      <c r="R127" s="148">
        <f t="shared" si="2"/>
        <v>0.26219400000000004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121</v>
      </c>
      <c r="AT127" s="150" t="s">
        <v>117</v>
      </c>
      <c r="AU127" s="150" t="s">
        <v>79</v>
      </c>
      <c r="AY127" s="14" t="s">
        <v>115</v>
      </c>
      <c r="BE127" s="151">
        <f t="shared" si="4"/>
        <v>0</v>
      </c>
      <c r="BF127" s="151">
        <f t="shared" si="5"/>
        <v>5135.3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79</v>
      </c>
      <c r="BK127" s="151">
        <f t="shared" si="9"/>
        <v>5135.3</v>
      </c>
      <c r="BL127" s="14" t="s">
        <v>121</v>
      </c>
      <c r="BM127" s="150" t="s">
        <v>396</v>
      </c>
    </row>
    <row r="128" spans="1:65" s="2" customFormat="1" ht="24" customHeight="1" x14ac:dyDescent="0.2">
      <c r="A128" s="26"/>
      <c r="B128" s="138"/>
      <c r="C128" s="139" t="s">
        <v>136</v>
      </c>
      <c r="D128" s="139" t="s">
        <v>117</v>
      </c>
      <c r="E128" s="140" t="s">
        <v>397</v>
      </c>
      <c r="F128" s="141" t="s">
        <v>398</v>
      </c>
      <c r="G128" s="142" t="s">
        <v>125</v>
      </c>
      <c r="H128" s="143">
        <v>210</v>
      </c>
      <c r="I128" s="144">
        <v>2.2000000000000002</v>
      </c>
      <c r="J128" s="144">
        <f t="shared" si="0"/>
        <v>462</v>
      </c>
      <c r="K128" s="145"/>
      <c r="L128" s="27"/>
      <c r="M128" s="146" t="s">
        <v>1</v>
      </c>
      <c r="N128" s="147" t="s">
        <v>36</v>
      </c>
      <c r="O128" s="148">
        <v>0.127</v>
      </c>
      <c r="P128" s="148">
        <f t="shared" si="1"/>
        <v>26.67</v>
      </c>
      <c r="Q128" s="148">
        <v>4.6000000000000001E-4</v>
      </c>
      <c r="R128" s="148">
        <f t="shared" si="2"/>
        <v>9.6600000000000005E-2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121</v>
      </c>
      <c r="AT128" s="150" t="s">
        <v>117</v>
      </c>
      <c r="AU128" s="150" t="s">
        <v>79</v>
      </c>
      <c r="AY128" s="14" t="s">
        <v>115</v>
      </c>
      <c r="BE128" s="151">
        <f t="shared" si="4"/>
        <v>0</v>
      </c>
      <c r="BF128" s="151">
        <f t="shared" si="5"/>
        <v>462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79</v>
      </c>
      <c r="BK128" s="151">
        <f t="shared" si="9"/>
        <v>462</v>
      </c>
      <c r="BL128" s="14" t="s">
        <v>121</v>
      </c>
      <c r="BM128" s="150" t="s">
        <v>399</v>
      </c>
    </row>
    <row r="129" spans="1:65" s="2" customFormat="1" ht="24" customHeight="1" x14ac:dyDescent="0.2">
      <c r="A129" s="26"/>
      <c r="B129" s="138"/>
      <c r="C129" s="139" t="s">
        <v>140</v>
      </c>
      <c r="D129" s="139" t="s">
        <v>117</v>
      </c>
      <c r="E129" s="140" t="s">
        <v>400</v>
      </c>
      <c r="F129" s="141" t="s">
        <v>401</v>
      </c>
      <c r="G129" s="142" t="s">
        <v>125</v>
      </c>
      <c r="H129" s="143">
        <v>210</v>
      </c>
      <c r="I129" s="144">
        <v>0.6</v>
      </c>
      <c r="J129" s="144">
        <f t="shared" si="0"/>
        <v>126</v>
      </c>
      <c r="K129" s="145"/>
      <c r="L129" s="27"/>
      <c r="M129" s="146" t="s">
        <v>1</v>
      </c>
      <c r="N129" s="147" t="s">
        <v>36</v>
      </c>
      <c r="O129" s="148">
        <v>3.5999999999999997E-2</v>
      </c>
      <c r="P129" s="148">
        <f t="shared" si="1"/>
        <v>7.56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121</v>
      </c>
      <c r="AT129" s="150" t="s">
        <v>117</v>
      </c>
      <c r="AU129" s="150" t="s">
        <v>79</v>
      </c>
      <c r="AY129" s="14" t="s">
        <v>115</v>
      </c>
      <c r="BE129" s="151">
        <f t="shared" si="4"/>
        <v>0</v>
      </c>
      <c r="BF129" s="151">
        <f t="shared" si="5"/>
        <v>126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79</v>
      </c>
      <c r="BK129" s="151">
        <f t="shared" si="9"/>
        <v>126</v>
      </c>
      <c r="BL129" s="14" t="s">
        <v>121</v>
      </c>
      <c r="BM129" s="150" t="s">
        <v>402</v>
      </c>
    </row>
    <row r="130" spans="1:65" s="2" customFormat="1" ht="16.5" customHeight="1" x14ac:dyDescent="0.2">
      <c r="A130" s="26"/>
      <c r="B130" s="138"/>
      <c r="C130" s="139" t="s">
        <v>144</v>
      </c>
      <c r="D130" s="139" t="s">
        <v>117</v>
      </c>
      <c r="E130" s="140" t="s">
        <v>149</v>
      </c>
      <c r="F130" s="141" t="s">
        <v>150</v>
      </c>
      <c r="G130" s="142" t="s">
        <v>125</v>
      </c>
      <c r="H130" s="143">
        <v>220</v>
      </c>
      <c r="I130" s="144">
        <v>3.68</v>
      </c>
      <c r="J130" s="144">
        <f t="shared" si="0"/>
        <v>809.6</v>
      </c>
      <c r="K130" s="145"/>
      <c r="L130" s="27"/>
      <c r="M130" s="146" t="s">
        <v>1</v>
      </c>
      <c r="N130" s="147" t="s">
        <v>36</v>
      </c>
      <c r="O130" s="148">
        <v>5.9959999999999999E-2</v>
      </c>
      <c r="P130" s="148">
        <f t="shared" si="1"/>
        <v>13.1912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121</v>
      </c>
      <c r="AT130" s="150" t="s">
        <v>117</v>
      </c>
      <c r="AU130" s="150" t="s">
        <v>79</v>
      </c>
      <c r="AY130" s="14" t="s">
        <v>115</v>
      </c>
      <c r="BE130" s="151">
        <f t="shared" si="4"/>
        <v>0</v>
      </c>
      <c r="BF130" s="151">
        <f t="shared" si="5"/>
        <v>809.6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79</v>
      </c>
      <c r="BK130" s="151">
        <f t="shared" si="9"/>
        <v>809.6</v>
      </c>
      <c r="BL130" s="14" t="s">
        <v>121</v>
      </c>
      <c r="BM130" s="150" t="s">
        <v>151</v>
      </c>
    </row>
    <row r="131" spans="1:65" s="2" customFormat="1" ht="24" customHeight="1" x14ac:dyDescent="0.2">
      <c r="A131" s="26"/>
      <c r="B131" s="138"/>
      <c r="C131" s="139" t="s">
        <v>148</v>
      </c>
      <c r="D131" s="139" t="s">
        <v>117</v>
      </c>
      <c r="E131" s="140" t="s">
        <v>153</v>
      </c>
      <c r="F131" s="141" t="s">
        <v>154</v>
      </c>
      <c r="G131" s="142" t="s">
        <v>125</v>
      </c>
      <c r="H131" s="143">
        <v>220</v>
      </c>
      <c r="I131" s="144">
        <v>2.02</v>
      </c>
      <c r="J131" s="144">
        <f t="shared" si="0"/>
        <v>444.4</v>
      </c>
      <c r="K131" s="145"/>
      <c r="L131" s="27"/>
      <c r="M131" s="146" t="s">
        <v>1</v>
      </c>
      <c r="N131" s="147" t="s">
        <v>36</v>
      </c>
      <c r="O131" s="148">
        <v>8.7609999999999993E-2</v>
      </c>
      <c r="P131" s="148">
        <f t="shared" si="1"/>
        <v>19.274199999999997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121</v>
      </c>
      <c r="AT131" s="150" t="s">
        <v>117</v>
      </c>
      <c r="AU131" s="150" t="s">
        <v>79</v>
      </c>
      <c r="AY131" s="14" t="s">
        <v>115</v>
      </c>
      <c r="BE131" s="151">
        <f t="shared" si="4"/>
        <v>0</v>
      </c>
      <c r="BF131" s="151">
        <f t="shared" si="5"/>
        <v>444.4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79</v>
      </c>
      <c r="BK131" s="151">
        <f t="shared" si="9"/>
        <v>444.4</v>
      </c>
      <c r="BL131" s="14" t="s">
        <v>121</v>
      </c>
      <c r="BM131" s="150" t="s">
        <v>155</v>
      </c>
    </row>
    <row r="132" spans="1:65" s="2" customFormat="1" ht="16.5" customHeight="1" x14ac:dyDescent="0.2">
      <c r="A132" s="26"/>
      <c r="B132" s="138"/>
      <c r="C132" s="139" t="s">
        <v>152</v>
      </c>
      <c r="D132" s="139" t="s">
        <v>117</v>
      </c>
      <c r="E132" s="140" t="s">
        <v>157</v>
      </c>
      <c r="F132" s="141" t="s">
        <v>158</v>
      </c>
      <c r="G132" s="142" t="s">
        <v>125</v>
      </c>
      <c r="H132" s="143">
        <v>220</v>
      </c>
      <c r="I132" s="144">
        <v>0.82</v>
      </c>
      <c r="J132" s="144">
        <f t="shared" si="0"/>
        <v>180.4</v>
      </c>
      <c r="K132" s="145"/>
      <c r="L132" s="27"/>
      <c r="M132" s="146" t="s">
        <v>1</v>
      </c>
      <c r="N132" s="147" t="s">
        <v>36</v>
      </c>
      <c r="O132" s="148">
        <v>9.11E-3</v>
      </c>
      <c r="P132" s="148">
        <f t="shared" si="1"/>
        <v>2.0042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121</v>
      </c>
      <c r="AT132" s="150" t="s">
        <v>117</v>
      </c>
      <c r="AU132" s="150" t="s">
        <v>79</v>
      </c>
      <c r="AY132" s="14" t="s">
        <v>115</v>
      </c>
      <c r="BE132" s="151">
        <f t="shared" si="4"/>
        <v>0</v>
      </c>
      <c r="BF132" s="151">
        <f t="shared" si="5"/>
        <v>180.4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79</v>
      </c>
      <c r="BK132" s="151">
        <f t="shared" si="9"/>
        <v>180.4</v>
      </c>
      <c r="BL132" s="14" t="s">
        <v>121</v>
      </c>
      <c r="BM132" s="150" t="s">
        <v>159</v>
      </c>
    </row>
    <row r="133" spans="1:65" s="2" customFormat="1" ht="24" customHeight="1" x14ac:dyDescent="0.2">
      <c r="A133" s="26"/>
      <c r="B133" s="138"/>
      <c r="C133" s="139" t="s">
        <v>156</v>
      </c>
      <c r="D133" s="139" t="s">
        <v>117</v>
      </c>
      <c r="E133" s="140" t="s">
        <v>161</v>
      </c>
      <c r="F133" s="141" t="s">
        <v>162</v>
      </c>
      <c r="G133" s="142" t="s">
        <v>125</v>
      </c>
      <c r="H133" s="143">
        <v>220</v>
      </c>
      <c r="I133" s="144">
        <v>3.44</v>
      </c>
      <c r="J133" s="144">
        <f t="shared" si="0"/>
        <v>756.8</v>
      </c>
      <c r="K133" s="145"/>
      <c r="L133" s="27"/>
      <c r="M133" s="146" t="s">
        <v>1</v>
      </c>
      <c r="N133" s="147" t="s">
        <v>36</v>
      </c>
      <c r="O133" s="148">
        <v>0.22928000000000001</v>
      </c>
      <c r="P133" s="148">
        <f t="shared" si="1"/>
        <v>50.441600000000001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121</v>
      </c>
      <c r="AT133" s="150" t="s">
        <v>117</v>
      </c>
      <c r="AU133" s="150" t="s">
        <v>79</v>
      </c>
      <c r="AY133" s="14" t="s">
        <v>115</v>
      </c>
      <c r="BE133" s="151">
        <f t="shared" si="4"/>
        <v>0</v>
      </c>
      <c r="BF133" s="151">
        <f t="shared" si="5"/>
        <v>756.8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79</v>
      </c>
      <c r="BK133" s="151">
        <f t="shared" si="9"/>
        <v>756.8</v>
      </c>
      <c r="BL133" s="14" t="s">
        <v>121</v>
      </c>
      <c r="BM133" s="150" t="s">
        <v>163</v>
      </c>
    </row>
    <row r="134" spans="1:65" s="12" customFormat="1" ht="22.9" customHeight="1" x14ac:dyDescent="0.2">
      <c r="B134" s="126"/>
      <c r="D134" s="127" t="s">
        <v>69</v>
      </c>
      <c r="E134" s="136" t="s">
        <v>144</v>
      </c>
      <c r="F134" s="136" t="s">
        <v>196</v>
      </c>
      <c r="J134" s="137">
        <f>BK134</f>
        <v>2419.3599999999997</v>
      </c>
      <c r="L134" s="126"/>
      <c r="M134" s="130"/>
      <c r="N134" s="131"/>
      <c r="O134" s="131"/>
      <c r="P134" s="132">
        <f>SUM(P135:P159)</f>
        <v>27.713170000000002</v>
      </c>
      <c r="Q134" s="131"/>
      <c r="R134" s="132">
        <f>SUM(R135:R159)</f>
        <v>0.95666574999999987</v>
      </c>
      <c r="S134" s="131"/>
      <c r="T134" s="133">
        <f>SUM(T135:T159)</f>
        <v>0</v>
      </c>
      <c r="AR134" s="127" t="s">
        <v>75</v>
      </c>
      <c r="AT134" s="134" t="s">
        <v>69</v>
      </c>
      <c r="AU134" s="134" t="s">
        <v>75</v>
      </c>
      <c r="AY134" s="127" t="s">
        <v>115</v>
      </c>
      <c r="BK134" s="135">
        <f>SUM(BK135:BK159)</f>
        <v>2419.3599999999997</v>
      </c>
    </row>
    <row r="135" spans="1:65" s="2" customFormat="1" ht="24" customHeight="1" x14ac:dyDescent="0.2">
      <c r="A135" s="26"/>
      <c r="B135" s="138"/>
      <c r="C135" s="139" t="s">
        <v>160</v>
      </c>
      <c r="D135" s="139" t="s">
        <v>117</v>
      </c>
      <c r="E135" s="140" t="s">
        <v>197</v>
      </c>
      <c r="F135" s="141" t="s">
        <v>198</v>
      </c>
      <c r="G135" s="142" t="s">
        <v>199</v>
      </c>
      <c r="H135" s="143">
        <v>1</v>
      </c>
      <c r="I135" s="144">
        <v>23.25</v>
      </c>
      <c r="J135" s="144">
        <f t="shared" ref="J135:J159" si="10">ROUND(I135*H135,2)</f>
        <v>23.25</v>
      </c>
      <c r="K135" s="145"/>
      <c r="L135" s="27"/>
      <c r="M135" s="146" t="s">
        <v>1</v>
      </c>
      <c r="N135" s="147" t="s">
        <v>36</v>
      </c>
      <c r="O135" s="148">
        <v>0.71838000000000002</v>
      </c>
      <c r="P135" s="148">
        <f t="shared" ref="P135:P159" si="11">O135*H135</f>
        <v>0.71838000000000002</v>
      </c>
      <c r="Q135" s="148">
        <v>8.2386000000000004E-4</v>
      </c>
      <c r="R135" s="148">
        <f t="shared" ref="R135:R159" si="12">Q135*H135</f>
        <v>8.2386000000000004E-4</v>
      </c>
      <c r="S135" s="148">
        <v>0</v>
      </c>
      <c r="T135" s="149">
        <f t="shared" ref="T135:T159" si="1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121</v>
      </c>
      <c r="AT135" s="150" t="s">
        <v>117</v>
      </c>
      <c r="AU135" s="150" t="s">
        <v>79</v>
      </c>
      <c r="AY135" s="14" t="s">
        <v>115</v>
      </c>
      <c r="BE135" s="151">
        <f t="shared" ref="BE135:BE159" si="14">IF(N135="základná",J135,0)</f>
        <v>0</v>
      </c>
      <c r="BF135" s="151">
        <f t="shared" ref="BF135:BF159" si="15">IF(N135="znížená",J135,0)</f>
        <v>23.25</v>
      </c>
      <c r="BG135" s="151">
        <f t="shared" ref="BG135:BG159" si="16">IF(N135="zákl. prenesená",J135,0)</f>
        <v>0</v>
      </c>
      <c r="BH135" s="151">
        <f t="shared" ref="BH135:BH159" si="17">IF(N135="zníž. prenesená",J135,0)</f>
        <v>0</v>
      </c>
      <c r="BI135" s="151">
        <f t="shared" ref="BI135:BI159" si="18">IF(N135="nulová",J135,0)</f>
        <v>0</v>
      </c>
      <c r="BJ135" s="14" t="s">
        <v>79</v>
      </c>
      <c r="BK135" s="151">
        <f t="shared" ref="BK135:BK159" si="19">ROUND(I135*H135,2)</f>
        <v>23.25</v>
      </c>
      <c r="BL135" s="14" t="s">
        <v>121</v>
      </c>
      <c r="BM135" s="150" t="s">
        <v>200</v>
      </c>
    </row>
    <row r="136" spans="1:65" s="2" customFormat="1" ht="16.5" customHeight="1" x14ac:dyDescent="0.2">
      <c r="A136" s="26"/>
      <c r="B136" s="138"/>
      <c r="C136" s="152" t="s">
        <v>164</v>
      </c>
      <c r="D136" s="152" t="s">
        <v>173</v>
      </c>
      <c r="E136" s="153" t="s">
        <v>202</v>
      </c>
      <c r="F136" s="154" t="s">
        <v>203</v>
      </c>
      <c r="G136" s="155" t="s">
        <v>199</v>
      </c>
      <c r="H136" s="156">
        <v>1</v>
      </c>
      <c r="I136" s="157">
        <v>59.55</v>
      </c>
      <c r="J136" s="157">
        <f t="shared" si="10"/>
        <v>59.55</v>
      </c>
      <c r="K136" s="158"/>
      <c r="L136" s="159"/>
      <c r="M136" s="160" t="s">
        <v>1</v>
      </c>
      <c r="N136" s="161" t="s">
        <v>36</v>
      </c>
      <c r="O136" s="148">
        <v>0</v>
      </c>
      <c r="P136" s="148">
        <f t="shared" si="11"/>
        <v>0</v>
      </c>
      <c r="Q136" s="148">
        <v>2.5000000000000001E-2</v>
      </c>
      <c r="R136" s="148">
        <f t="shared" si="12"/>
        <v>2.5000000000000001E-2</v>
      </c>
      <c r="S136" s="148">
        <v>0</v>
      </c>
      <c r="T136" s="149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144</v>
      </c>
      <c r="AT136" s="150" t="s">
        <v>173</v>
      </c>
      <c r="AU136" s="150" t="s">
        <v>79</v>
      </c>
      <c r="AY136" s="14" t="s">
        <v>115</v>
      </c>
      <c r="BE136" s="151">
        <f t="shared" si="14"/>
        <v>0</v>
      </c>
      <c r="BF136" s="151">
        <f t="shared" si="15"/>
        <v>59.55</v>
      </c>
      <c r="BG136" s="151">
        <f t="shared" si="16"/>
        <v>0</v>
      </c>
      <c r="BH136" s="151">
        <f t="shared" si="17"/>
        <v>0</v>
      </c>
      <c r="BI136" s="151">
        <f t="shared" si="18"/>
        <v>0</v>
      </c>
      <c r="BJ136" s="14" t="s">
        <v>79</v>
      </c>
      <c r="BK136" s="151">
        <f t="shared" si="19"/>
        <v>59.55</v>
      </c>
      <c r="BL136" s="14" t="s">
        <v>121</v>
      </c>
      <c r="BM136" s="150" t="s">
        <v>204</v>
      </c>
    </row>
    <row r="137" spans="1:65" s="2" customFormat="1" ht="24" customHeight="1" x14ac:dyDescent="0.2">
      <c r="A137" s="26"/>
      <c r="B137" s="138"/>
      <c r="C137" s="139" t="s">
        <v>168</v>
      </c>
      <c r="D137" s="139" t="s">
        <v>117</v>
      </c>
      <c r="E137" s="140" t="s">
        <v>403</v>
      </c>
      <c r="F137" s="141" t="s">
        <v>404</v>
      </c>
      <c r="G137" s="142" t="s">
        <v>199</v>
      </c>
      <c r="H137" s="143">
        <v>2</v>
      </c>
      <c r="I137" s="144">
        <v>13</v>
      </c>
      <c r="J137" s="144">
        <f t="shared" si="10"/>
        <v>26</v>
      </c>
      <c r="K137" s="145"/>
      <c r="L137" s="27"/>
      <c r="M137" s="146" t="s">
        <v>1</v>
      </c>
      <c r="N137" s="147" t="s">
        <v>36</v>
      </c>
      <c r="O137" s="148">
        <v>0.81</v>
      </c>
      <c r="P137" s="148">
        <f t="shared" si="11"/>
        <v>1.62</v>
      </c>
      <c r="Q137" s="148">
        <v>1.6199999999999999E-3</v>
      </c>
      <c r="R137" s="148">
        <f t="shared" si="12"/>
        <v>3.2399999999999998E-3</v>
      </c>
      <c r="S137" s="148">
        <v>0</v>
      </c>
      <c r="T137" s="149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121</v>
      </c>
      <c r="AT137" s="150" t="s">
        <v>117</v>
      </c>
      <c r="AU137" s="150" t="s">
        <v>79</v>
      </c>
      <c r="AY137" s="14" t="s">
        <v>115</v>
      </c>
      <c r="BE137" s="151">
        <f t="shared" si="14"/>
        <v>0</v>
      </c>
      <c r="BF137" s="151">
        <f t="shared" si="15"/>
        <v>26</v>
      </c>
      <c r="BG137" s="151">
        <f t="shared" si="16"/>
        <v>0</v>
      </c>
      <c r="BH137" s="151">
        <f t="shared" si="17"/>
        <v>0</v>
      </c>
      <c r="BI137" s="151">
        <f t="shared" si="18"/>
        <v>0</v>
      </c>
      <c r="BJ137" s="14" t="s">
        <v>79</v>
      </c>
      <c r="BK137" s="151">
        <f t="shared" si="19"/>
        <v>26</v>
      </c>
      <c r="BL137" s="14" t="s">
        <v>121</v>
      </c>
      <c r="BM137" s="150" t="s">
        <v>405</v>
      </c>
    </row>
    <row r="138" spans="1:65" s="2" customFormat="1" ht="16.5" customHeight="1" x14ac:dyDescent="0.2">
      <c r="A138" s="26"/>
      <c r="B138" s="138"/>
      <c r="C138" s="152" t="s">
        <v>172</v>
      </c>
      <c r="D138" s="152" t="s">
        <v>173</v>
      </c>
      <c r="E138" s="153" t="s">
        <v>406</v>
      </c>
      <c r="F138" s="154" t="s">
        <v>407</v>
      </c>
      <c r="G138" s="155" t="s">
        <v>199</v>
      </c>
      <c r="H138" s="156">
        <v>1</v>
      </c>
      <c r="I138" s="157">
        <v>250</v>
      </c>
      <c r="J138" s="157">
        <f t="shared" si="10"/>
        <v>250</v>
      </c>
      <c r="K138" s="158"/>
      <c r="L138" s="159"/>
      <c r="M138" s="160" t="s">
        <v>1</v>
      </c>
      <c r="N138" s="161" t="s">
        <v>36</v>
      </c>
      <c r="O138" s="148">
        <v>0</v>
      </c>
      <c r="P138" s="148">
        <f t="shared" si="11"/>
        <v>0</v>
      </c>
      <c r="Q138" s="148">
        <v>2.1999999999999999E-2</v>
      </c>
      <c r="R138" s="148">
        <f t="shared" si="12"/>
        <v>2.1999999999999999E-2</v>
      </c>
      <c r="S138" s="148">
        <v>0</v>
      </c>
      <c r="T138" s="149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144</v>
      </c>
      <c r="AT138" s="150" t="s">
        <v>173</v>
      </c>
      <c r="AU138" s="150" t="s">
        <v>79</v>
      </c>
      <c r="AY138" s="14" t="s">
        <v>115</v>
      </c>
      <c r="BE138" s="151">
        <f t="shared" si="14"/>
        <v>0</v>
      </c>
      <c r="BF138" s="151">
        <f t="shared" si="15"/>
        <v>250</v>
      </c>
      <c r="BG138" s="151">
        <f t="shared" si="16"/>
        <v>0</v>
      </c>
      <c r="BH138" s="151">
        <f t="shared" si="17"/>
        <v>0</v>
      </c>
      <c r="BI138" s="151">
        <f t="shared" si="18"/>
        <v>0</v>
      </c>
      <c r="BJ138" s="14" t="s">
        <v>79</v>
      </c>
      <c r="BK138" s="151">
        <f t="shared" si="19"/>
        <v>250</v>
      </c>
      <c r="BL138" s="14" t="s">
        <v>121</v>
      </c>
      <c r="BM138" s="150" t="s">
        <v>408</v>
      </c>
    </row>
    <row r="139" spans="1:65" s="2" customFormat="1" ht="24" customHeight="1" x14ac:dyDescent="0.2">
      <c r="A139" s="26"/>
      <c r="B139" s="138"/>
      <c r="C139" s="139" t="s">
        <v>179</v>
      </c>
      <c r="D139" s="139" t="s">
        <v>117</v>
      </c>
      <c r="E139" s="140" t="s">
        <v>409</v>
      </c>
      <c r="F139" s="141" t="s">
        <v>410</v>
      </c>
      <c r="G139" s="142" t="s">
        <v>228</v>
      </c>
      <c r="H139" s="143">
        <v>25.5</v>
      </c>
      <c r="I139" s="144">
        <v>1.53</v>
      </c>
      <c r="J139" s="144">
        <f t="shared" si="10"/>
        <v>39.020000000000003</v>
      </c>
      <c r="K139" s="145"/>
      <c r="L139" s="27"/>
      <c r="M139" s="146" t="s">
        <v>1</v>
      </c>
      <c r="N139" s="147" t="s">
        <v>36</v>
      </c>
      <c r="O139" s="148">
        <v>0.112</v>
      </c>
      <c r="P139" s="148">
        <f t="shared" si="11"/>
        <v>2.8559999999999999</v>
      </c>
      <c r="Q139" s="148">
        <v>9.0000000000000006E-5</v>
      </c>
      <c r="R139" s="148">
        <f t="shared" si="12"/>
        <v>2.2950000000000002E-3</v>
      </c>
      <c r="S139" s="148">
        <v>0</v>
      </c>
      <c r="T139" s="149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121</v>
      </c>
      <c r="AT139" s="150" t="s">
        <v>117</v>
      </c>
      <c r="AU139" s="150" t="s">
        <v>79</v>
      </c>
      <c r="AY139" s="14" t="s">
        <v>115</v>
      </c>
      <c r="BE139" s="151">
        <f t="shared" si="14"/>
        <v>0</v>
      </c>
      <c r="BF139" s="151">
        <f t="shared" si="15"/>
        <v>39.020000000000003</v>
      </c>
      <c r="BG139" s="151">
        <f t="shared" si="16"/>
        <v>0</v>
      </c>
      <c r="BH139" s="151">
        <f t="shared" si="17"/>
        <v>0</v>
      </c>
      <c r="BI139" s="151">
        <f t="shared" si="18"/>
        <v>0</v>
      </c>
      <c r="BJ139" s="14" t="s">
        <v>79</v>
      </c>
      <c r="BK139" s="151">
        <f t="shared" si="19"/>
        <v>39.020000000000003</v>
      </c>
      <c r="BL139" s="14" t="s">
        <v>121</v>
      </c>
      <c r="BM139" s="150" t="s">
        <v>411</v>
      </c>
    </row>
    <row r="140" spans="1:65" s="2" customFormat="1" ht="24" customHeight="1" x14ac:dyDescent="0.2">
      <c r="A140" s="26"/>
      <c r="B140" s="138"/>
      <c r="C140" s="152" t="s">
        <v>184</v>
      </c>
      <c r="D140" s="152" t="s">
        <v>173</v>
      </c>
      <c r="E140" s="153" t="s">
        <v>412</v>
      </c>
      <c r="F140" s="154" t="s">
        <v>413</v>
      </c>
      <c r="G140" s="155" t="s">
        <v>199</v>
      </c>
      <c r="H140" s="156">
        <v>4.25</v>
      </c>
      <c r="I140" s="157">
        <v>78.16</v>
      </c>
      <c r="J140" s="157">
        <f t="shared" si="10"/>
        <v>332.18</v>
      </c>
      <c r="K140" s="158"/>
      <c r="L140" s="159"/>
      <c r="M140" s="160" t="s">
        <v>1</v>
      </c>
      <c r="N140" s="161" t="s">
        <v>36</v>
      </c>
      <c r="O140" s="148">
        <v>0</v>
      </c>
      <c r="P140" s="148">
        <f t="shared" si="11"/>
        <v>0</v>
      </c>
      <c r="Q140" s="148">
        <v>2.8289999999999999E-2</v>
      </c>
      <c r="R140" s="148">
        <f t="shared" si="12"/>
        <v>0.12023249999999999</v>
      </c>
      <c r="S140" s="148">
        <v>0</v>
      </c>
      <c r="T140" s="149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144</v>
      </c>
      <c r="AT140" s="150" t="s">
        <v>173</v>
      </c>
      <c r="AU140" s="150" t="s">
        <v>79</v>
      </c>
      <c r="AY140" s="14" t="s">
        <v>115</v>
      </c>
      <c r="BE140" s="151">
        <f t="shared" si="14"/>
        <v>0</v>
      </c>
      <c r="BF140" s="151">
        <f t="shared" si="15"/>
        <v>332.18</v>
      </c>
      <c r="BG140" s="151">
        <f t="shared" si="16"/>
        <v>0</v>
      </c>
      <c r="BH140" s="151">
        <f t="shared" si="17"/>
        <v>0</v>
      </c>
      <c r="BI140" s="151">
        <f t="shared" si="18"/>
        <v>0</v>
      </c>
      <c r="BJ140" s="14" t="s">
        <v>79</v>
      </c>
      <c r="BK140" s="151">
        <f t="shared" si="19"/>
        <v>332.18</v>
      </c>
      <c r="BL140" s="14" t="s">
        <v>121</v>
      </c>
      <c r="BM140" s="150" t="s">
        <v>414</v>
      </c>
    </row>
    <row r="141" spans="1:65" s="2" customFormat="1" ht="16.5" customHeight="1" x14ac:dyDescent="0.2">
      <c r="A141" s="26"/>
      <c r="B141" s="138"/>
      <c r="C141" s="152" t="s">
        <v>188</v>
      </c>
      <c r="D141" s="152" t="s">
        <v>173</v>
      </c>
      <c r="E141" s="153" t="s">
        <v>247</v>
      </c>
      <c r="F141" s="154" t="s">
        <v>248</v>
      </c>
      <c r="G141" s="155" t="s">
        <v>199</v>
      </c>
      <c r="H141" s="156">
        <v>1</v>
      </c>
      <c r="I141" s="157">
        <v>39.340000000000003</v>
      </c>
      <c r="J141" s="157">
        <f t="shared" si="10"/>
        <v>39.340000000000003</v>
      </c>
      <c r="K141" s="158"/>
      <c r="L141" s="159"/>
      <c r="M141" s="160" t="s">
        <v>1</v>
      </c>
      <c r="N141" s="161" t="s">
        <v>36</v>
      </c>
      <c r="O141" s="148">
        <v>0</v>
      </c>
      <c r="P141" s="148">
        <f t="shared" si="11"/>
        <v>0</v>
      </c>
      <c r="Q141" s="148">
        <v>6.45E-3</v>
      </c>
      <c r="R141" s="148">
        <f t="shared" si="12"/>
        <v>6.45E-3</v>
      </c>
      <c r="S141" s="148">
        <v>0</v>
      </c>
      <c r="T141" s="149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144</v>
      </c>
      <c r="AT141" s="150" t="s">
        <v>173</v>
      </c>
      <c r="AU141" s="150" t="s">
        <v>79</v>
      </c>
      <c r="AY141" s="14" t="s">
        <v>115</v>
      </c>
      <c r="BE141" s="151">
        <f t="shared" si="14"/>
        <v>0</v>
      </c>
      <c r="BF141" s="151">
        <f t="shared" si="15"/>
        <v>39.340000000000003</v>
      </c>
      <c r="BG141" s="151">
        <f t="shared" si="16"/>
        <v>0</v>
      </c>
      <c r="BH141" s="151">
        <f t="shared" si="17"/>
        <v>0</v>
      </c>
      <c r="BI141" s="151">
        <f t="shared" si="18"/>
        <v>0</v>
      </c>
      <c r="BJ141" s="14" t="s">
        <v>79</v>
      </c>
      <c r="BK141" s="151">
        <f t="shared" si="19"/>
        <v>39.340000000000003</v>
      </c>
      <c r="BL141" s="14" t="s">
        <v>121</v>
      </c>
      <c r="BM141" s="150" t="s">
        <v>415</v>
      </c>
    </row>
    <row r="142" spans="1:65" s="2" customFormat="1" ht="16.5" customHeight="1" x14ac:dyDescent="0.2">
      <c r="A142" s="26"/>
      <c r="B142" s="138"/>
      <c r="C142" s="152" t="s">
        <v>192</v>
      </c>
      <c r="D142" s="152" t="s">
        <v>173</v>
      </c>
      <c r="E142" s="153" t="s">
        <v>416</v>
      </c>
      <c r="F142" s="154" t="s">
        <v>417</v>
      </c>
      <c r="G142" s="155" t="s">
        <v>199</v>
      </c>
      <c r="H142" s="156">
        <v>1</v>
      </c>
      <c r="I142" s="157">
        <v>67.12</v>
      </c>
      <c r="J142" s="157">
        <f t="shared" si="10"/>
        <v>67.12</v>
      </c>
      <c r="K142" s="158"/>
      <c r="L142" s="159"/>
      <c r="M142" s="160" t="s">
        <v>1</v>
      </c>
      <c r="N142" s="161" t="s">
        <v>36</v>
      </c>
      <c r="O142" s="148">
        <v>0</v>
      </c>
      <c r="P142" s="148">
        <f t="shared" si="11"/>
        <v>0</v>
      </c>
      <c r="Q142" s="148">
        <v>9.0500000000000008E-3</v>
      </c>
      <c r="R142" s="148">
        <f t="shared" si="12"/>
        <v>9.0500000000000008E-3</v>
      </c>
      <c r="S142" s="148">
        <v>0</v>
      </c>
      <c r="T142" s="149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144</v>
      </c>
      <c r="AT142" s="150" t="s">
        <v>173</v>
      </c>
      <c r="AU142" s="150" t="s">
        <v>79</v>
      </c>
      <c r="AY142" s="14" t="s">
        <v>115</v>
      </c>
      <c r="BE142" s="151">
        <f t="shared" si="14"/>
        <v>0</v>
      </c>
      <c r="BF142" s="151">
        <f t="shared" si="15"/>
        <v>67.12</v>
      </c>
      <c r="BG142" s="151">
        <f t="shared" si="16"/>
        <v>0</v>
      </c>
      <c r="BH142" s="151">
        <f t="shared" si="17"/>
        <v>0</v>
      </c>
      <c r="BI142" s="151">
        <f t="shared" si="18"/>
        <v>0</v>
      </c>
      <c r="BJ142" s="14" t="s">
        <v>79</v>
      </c>
      <c r="BK142" s="151">
        <f t="shared" si="19"/>
        <v>67.12</v>
      </c>
      <c r="BL142" s="14" t="s">
        <v>121</v>
      </c>
      <c r="BM142" s="150" t="s">
        <v>418</v>
      </c>
    </row>
    <row r="143" spans="1:65" s="2" customFormat="1" ht="16.5" customHeight="1" x14ac:dyDescent="0.2">
      <c r="A143" s="26"/>
      <c r="B143" s="138"/>
      <c r="C143" s="152" t="s">
        <v>7</v>
      </c>
      <c r="D143" s="152" t="s">
        <v>173</v>
      </c>
      <c r="E143" s="153" t="s">
        <v>419</v>
      </c>
      <c r="F143" s="154" t="s">
        <v>420</v>
      </c>
      <c r="G143" s="155" t="s">
        <v>199</v>
      </c>
      <c r="H143" s="156">
        <v>1</v>
      </c>
      <c r="I143" s="157">
        <v>39.1</v>
      </c>
      <c r="J143" s="157">
        <f t="shared" si="10"/>
        <v>39.1</v>
      </c>
      <c r="K143" s="158"/>
      <c r="L143" s="159"/>
      <c r="M143" s="160" t="s">
        <v>1</v>
      </c>
      <c r="N143" s="161" t="s">
        <v>36</v>
      </c>
      <c r="O143" s="148">
        <v>0</v>
      </c>
      <c r="P143" s="148">
        <f t="shared" si="11"/>
        <v>0</v>
      </c>
      <c r="Q143" s="148">
        <v>6.9499999999999996E-3</v>
      </c>
      <c r="R143" s="148">
        <f t="shared" si="12"/>
        <v>6.9499999999999996E-3</v>
      </c>
      <c r="S143" s="148">
        <v>0</v>
      </c>
      <c r="T143" s="149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144</v>
      </c>
      <c r="AT143" s="150" t="s">
        <v>173</v>
      </c>
      <c r="AU143" s="150" t="s">
        <v>79</v>
      </c>
      <c r="AY143" s="14" t="s">
        <v>115</v>
      </c>
      <c r="BE143" s="151">
        <f t="shared" si="14"/>
        <v>0</v>
      </c>
      <c r="BF143" s="151">
        <f t="shared" si="15"/>
        <v>39.1</v>
      </c>
      <c r="BG143" s="151">
        <f t="shared" si="16"/>
        <v>0</v>
      </c>
      <c r="BH143" s="151">
        <f t="shared" si="17"/>
        <v>0</v>
      </c>
      <c r="BI143" s="151">
        <f t="shared" si="18"/>
        <v>0</v>
      </c>
      <c r="BJ143" s="14" t="s">
        <v>79</v>
      </c>
      <c r="BK143" s="151">
        <f t="shared" si="19"/>
        <v>39.1</v>
      </c>
      <c r="BL143" s="14" t="s">
        <v>121</v>
      </c>
      <c r="BM143" s="150" t="s">
        <v>421</v>
      </c>
    </row>
    <row r="144" spans="1:65" s="2" customFormat="1" ht="24" x14ac:dyDescent="0.2">
      <c r="A144" s="26"/>
      <c r="B144" s="138"/>
      <c r="C144" s="152" t="s">
        <v>201</v>
      </c>
      <c r="D144" s="152" t="s">
        <v>173</v>
      </c>
      <c r="E144" s="153" t="s">
        <v>422</v>
      </c>
      <c r="F144" s="154" t="s">
        <v>423</v>
      </c>
      <c r="G144" s="155" t="s">
        <v>199</v>
      </c>
      <c r="H144" s="156">
        <v>2</v>
      </c>
      <c r="I144" s="157">
        <v>49.4</v>
      </c>
      <c r="J144" s="157">
        <f t="shared" si="10"/>
        <v>98.8</v>
      </c>
      <c r="K144" s="158"/>
      <c r="L144" s="159"/>
      <c r="M144" s="160" t="s">
        <v>1</v>
      </c>
      <c r="N144" s="161" t="s">
        <v>36</v>
      </c>
      <c r="O144" s="148">
        <v>0</v>
      </c>
      <c r="P144" s="148">
        <f t="shared" si="11"/>
        <v>0</v>
      </c>
      <c r="Q144" s="148">
        <v>1.047E-2</v>
      </c>
      <c r="R144" s="148">
        <f t="shared" si="12"/>
        <v>2.094E-2</v>
      </c>
      <c r="S144" s="148">
        <v>0</v>
      </c>
      <c r="T144" s="149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144</v>
      </c>
      <c r="AT144" s="150" t="s">
        <v>173</v>
      </c>
      <c r="AU144" s="150" t="s">
        <v>79</v>
      </c>
      <c r="AY144" s="14" t="s">
        <v>115</v>
      </c>
      <c r="BE144" s="151">
        <f t="shared" si="14"/>
        <v>0</v>
      </c>
      <c r="BF144" s="151">
        <f t="shared" si="15"/>
        <v>98.8</v>
      </c>
      <c r="BG144" s="151">
        <f t="shared" si="16"/>
        <v>0</v>
      </c>
      <c r="BH144" s="151">
        <f t="shared" si="17"/>
        <v>0</v>
      </c>
      <c r="BI144" s="151">
        <f t="shared" si="18"/>
        <v>0</v>
      </c>
      <c r="BJ144" s="14" t="s">
        <v>79</v>
      </c>
      <c r="BK144" s="151">
        <f t="shared" si="19"/>
        <v>98.8</v>
      </c>
      <c r="BL144" s="14" t="s">
        <v>121</v>
      </c>
      <c r="BM144" s="150" t="s">
        <v>424</v>
      </c>
    </row>
    <row r="145" spans="1:65" s="2" customFormat="1" ht="24" customHeight="1" x14ac:dyDescent="0.2">
      <c r="A145" s="26"/>
      <c r="B145" s="138"/>
      <c r="C145" s="139" t="s">
        <v>205</v>
      </c>
      <c r="D145" s="139" t="s">
        <v>117</v>
      </c>
      <c r="E145" s="140" t="s">
        <v>259</v>
      </c>
      <c r="F145" s="141" t="s">
        <v>260</v>
      </c>
      <c r="G145" s="142" t="s">
        <v>199</v>
      </c>
      <c r="H145" s="143">
        <v>1</v>
      </c>
      <c r="I145" s="144">
        <v>25.4</v>
      </c>
      <c r="J145" s="144">
        <f t="shared" si="10"/>
        <v>25.4</v>
      </c>
      <c r="K145" s="145"/>
      <c r="L145" s="27"/>
      <c r="M145" s="146" t="s">
        <v>1</v>
      </c>
      <c r="N145" s="147" t="s">
        <v>36</v>
      </c>
      <c r="O145" s="148">
        <v>1.46994</v>
      </c>
      <c r="P145" s="148">
        <f t="shared" si="11"/>
        <v>1.46994</v>
      </c>
      <c r="Q145" s="148">
        <v>8.2386000000000004E-4</v>
      </c>
      <c r="R145" s="148">
        <f t="shared" si="12"/>
        <v>8.2386000000000004E-4</v>
      </c>
      <c r="S145" s="148">
        <v>0</v>
      </c>
      <c r="T145" s="149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121</v>
      </c>
      <c r="AT145" s="150" t="s">
        <v>117</v>
      </c>
      <c r="AU145" s="150" t="s">
        <v>79</v>
      </c>
      <c r="AY145" s="14" t="s">
        <v>115</v>
      </c>
      <c r="BE145" s="151">
        <f t="shared" si="14"/>
        <v>0</v>
      </c>
      <c r="BF145" s="151">
        <f t="shared" si="15"/>
        <v>25.4</v>
      </c>
      <c r="BG145" s="151">
        <f t="shared" si="16"/>
        <v>0</v>
      </c>
      <c r="BH145" s="151">
        <f t="shared" si="17"/>
        <v>0</v>
      </c>
      <c r="BI145" s="151">
        <f t="shared" si="18"/>
        <v>0</v>
      </c>
      <c r="BJ145" s="14" t="s">
        <v>79</v>
      </c>
      <c r="BK145" s="151">
        <f t="shared" si="19"/>
        <v>25.4</v>
      </c>
      <c r="BL145" s="14" t="s">
        <v>121</v>
      </c>
      <c r="BM145" s="150" t="s">
        <v>261</v>
      </c>
    </row>
    <row r="146" spans="1:65" s="2" customFormat="1" ht="16.5" customHeight="1" x14ac:dyDescent="0.2">
      <c r="A146" s="26"/>
      <c r="B146" s="138"/>
      <c r="C146" s="152" t="s">
        <v>209</v>
      </c>
      <c r="D146" s="152" t="s">
        <v>173</v>
      </c>
      <c r="E146" s="153" t="s">
        <v>263</v>
      </c>
      <c r="F146" s="154" t="s">
        <v>264</v>
      </c>
      <c r="G146" s="155" t="s">
        <v>199</v>
      </c>
      <c r="H146" s="156">
        <v>1</v>
      </c>
      <c r="I146" s="157">
        <v>234.37</v>
      </c>
      <c r="J146" s="157">
        <f t="shared" si="10"/>
        <v>234.37</v>
      </c>
      <c r="K146" s="158"/>
      <c r="L146" s="159"/>
      <c r="M146" s="160" t="s">
        <v>1</v>
      </c>
      <c r="N146" s="161" t="s">
        <v>36</v>
      </c>
      <c r="O146" s="148">
        <v>0</v>
      </c>
      <c r="P146" s="148">
        <f t="shared" si="11"/>
        <v>0</v>
      </c>
      <c r="Q146" s="148">
        <v>1.2800000000000001E-2</v>
      </c>
      <c r="R146" s="148">
        <f t="shared" si="12"/>
        <v>1.2800000000000001E-2</v>
      </c>
      <c r="S146" s="148">
        <v>0</v>
      </c>
      <c r="T146" s="149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144</v>
      </c>
      <c r="AT146" s="150" t="s">
        <v>173</v>
      </c>
      <c r="AU146" s="150" t="s">
        <v>79</v>
      </c>
      <c r="AY146" s="14" t="s">
        <v>115</v>
      </c>
      <c r="BE146" s="151">
        <f t="shared" si="14"/>
        <v>0</v>
      </c>
      <c r="BF146" s="151">
        <f t="shared" si="15"/>
        <v>234.37</v>
      </c>
      <c r="BG146" s="151">
        <f t="shared" si="16"/>
        <v>0</v>
      </c>
      <c r="BH146" s="151">
        <f t="shared" si="17"/>
        <v>0</v>
      </c>
      <c r="BI146" s="151">
        <f t="shared" si="18"/>
        <v>0</v>
      </c>
      <c r="BJ146" s="14" t="s">
        <v>79</v>
      </c>
      <c r="BK146" s="151">
        <f t="shared" si="19"/>
        <v>234.37</v>
      </c>
      <c r="BL146" s="14" t="s">
        <v>121</v>
      </c>
      <c r="BM146" s="150" t="s">
        <v>265</v>
      </c>
    </row>
    <row r="147" spans="1:65" s="2" customFormat="1" ht="16.5" customHeight="1" x14ac:dyDescent="0.2">
      <c r="A147" s="26"/>
      <c r="B147" s="138"/>
      <c r="C147" s="152" t="s">
        <v>213</v>
      </c>
      <c r="D147" s="152" t="s">
        <v>173</v>
      </c>
      <c r="E147" s="153" t="s">
        <v>267</v>
      </c>
      <c r="F147" s="154" t="s">
        <v>268</v>
      </c>
      <c r="G147" s="155" t="s">
        <v>199</v>
      </c>
      <c r="H147" s="156">
        <v>1</v>
      </c>
      <c r="I147" s="157">
        <v>27.41</v>
      </c>
      <c r="J147" s="157">
        <f t="shared" si="10"/>
        <v>27.41</v>
      </c>
      <c r="K147" s="158"/>
      <c r="L147" s="159"/>
      <c r="M147" s="160" t="s">
        <v>1</v>
      </c>
      <c r="N147" s="161" t="s">
        <v>36</v>
      </c>
      <c r="O147" s="148">
        <v>0</v>
      </c>
      <c r="P147" s="148">
        <f t="shared" si="11"/>
        <v>0</v>
      </c>
      <c r="Q147" s="148">
        <v>8.0000000000000002E-3</v>
      </c>
      <c r="R147" s="148">
        <f t="shared" si="12"/>
        <v>8.0000000000000002E-3</v>
      </c>
      <c r="S147" s="148">
        <v>0</v>
      </c>
      <c r="T147" s="149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144</v>
      </c>
      <c r="AT147" s="150" t="s">
        <v>173</v>
      </c>
      <c r="AU147" s="150" t="s">
        <v>79</v>
      </c>
      <c r="AY147" s="14" t="s">
        <v>115</v>
      </c>
      <c r="BE147" s="151">
        <f t="shared" si="14"/>
        <v>0</v>
      </c>
      <c r="BF147" s="151">
        <f t="shared" si="15"/>
        <v>27.41</v>
      </c>
      <c r="BG147" s="151">
        <f t="shared" si="16"/>
        <v>0</v>
      </c>
      <c r="BH147" s="151">
        <f t="shared" si="17"/>
        <v>0</v>
      </c>
      <c r="BI147" s="151">
        <f t="shared" si="18"/>
        <v>0</v>
      </c>
      <c r="BJ147" s="14" t="s">
        <v>79</v>
      </c>
      <c r="BK147" s="151">
        <f t="shared" si="19"/>
        <v>27.41</v>
      </c>
      <c r="BL147" s="14" t="s">
        <v>121</v>
      </c>
      <c r="BM147" s="150" t="s">
        <v>269</v>
      </c>
    </row>
    <row r="148" spans="1:65" s="2" customFormat="1" ht="24" customHeight="1" x14ac:dyDescent="0.2">
      <c r="A148" s="26"/>
      <c r="B148" s="138"/>
      <c r="C148" s="139" t="s">
        <v>217</v>
      </c>
      <c r="D148" s="139" t="s">
        <v>117</v>
      </c>
      <c r="E148" s="140" t="s">
        <v>271</v>
      </c>
      <c r="F148" s="141" t="s">
        <v>272</v>
      </c>
      <c r="G148" s="142" t="s">
        <v>199</v>
      </c>
      <c r="H148" s="143">
        <v>1</v>
      </c>
      <c r="I148" s="144">
        <v>11.87</v>
      </c>
      <c r="J148" s="144">
        <f t="shared" si="10"/>
        <v>11.87</v>
      </c>
      <c r="K148" s="145"/>
      <c r="L148" s="27"/>
      <c r="M148" s="146" t="s">
        <v>1</v>
      </c>
      <c r="N148" s="147" t="s">
        <v>36</v>
      </c>
      <c r="O148" s="148">
        <v>0.67007000000000005</v>
      </c>
      <c r="P148" s="148">
        <f t="shared" si="11"/>
        <v>0.67007000000000005</v>
      </c>
      <c r="Q148" s="148">
        <v>3.5523E-4</v>
      </c>
      <c r="R148" s="148">
        <f t="shared" si="12"/>
        <v>3.5523E-4</v>
      </c>
      <c r="S148" s="148">
        <v>0</v>
      </c>
      <c r="T148" s="149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121</v>
      </c>
      <c r="AT148" s="150" t="s">
        <v>117</v>
      </c>
      <c r="AU148" s="150" t="s">
        <v>79</v>
      </c>
      <c r="AY148" s="14" t="s">
        <v>115</v>
      </c>
      <c r="BE148" s="151">
        <f t="shared" si="14"/>
        <v>0</v>
      </c>
      <c r="BF148" s="151">
        <f t="shared" si="15"/>
        <v>11.87</v>
      </c>
      <c r="BG148" s="151">
        <f t="shared" si="16"/>
        <v>0</v>
      </c>
      <c r="BH148" s="151">
        <f t="shared" si="17"/>
        <v>0</v>
      </c>
      <c r="BI148" s="151">
        <f t="shared" si="18"/>
        <v>0</v>
      </c>
      <c r="BJ148" s="14" t="s">
        <v>79</v>
      </c>
      <c r="BK148" s="151">
        <f t="shared" si="19"/>
        <v>11.87</v>
      </c>
      <c r="BL148" s="14" t="s">
        <v>121</v>
      </c>
      <c r="BM148" s="150" t="s">
        <v>273</v>
      </c>
    </row>
    <row r="149" spans="1:65" s="2" customFormat="1" ht="16.5" customHeight="1" x14ac:dyDescent="0.2">
      <c r="A149" s="26"/>
      <c r="B149" s="138"/>
      <c r="C149" s="152" t="s">
        <v>221</v>
      </c>
      <c r="D149" s="152" t="s">
        <v>173</v>
      </c>
      <c r="E149" s="153" t="s">
        <v>275</v>
      </c>
      <c r="F149" s="154" t="s">
        <v>276</v>
      </c>
      <c r="G149" s="155" t="s">
        <v>199</v>
      </c>
      <c r="H149" s="156">
        <v>1</v>
      </c>
      <c r="I149" s="157">
        <v>346.1</v>
      </c>
      <c r="J149" s="157">
        <f t="shared" si="10"/>
        <v>346.1</v>
      </c>
      <c r="K149" s="158"/>
      <c r="L149" s="159"/>
      <c r="M149" s="160" t="s">
        <v>1</v>
      </c>
      <c r="N149" s="161" t="s">
        <v>36</v>
      </c>
      <c r="O149" s="148">
        <v>0</v>
      </c>
      <c r="P149" s="148">
        <f t="shared" si="11"/>
        <v>0</v>
      </c>
      <c r="Q149" s="148">
        <v>0.04</v>
      </c>
      <c r="R149" s="148">
        <f t="shared" si="12"/>
        <v>0.04</v>
      </c>
      <c r="S149" s="148">
        <v>0</v>
      </c>
      <c r="T149" s="149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144</v>
      </c>
      <c r="AT149" s="150" t="s">
        <v>173</v>
      </c>
      <c r="AU149" s="150" t="s">
        <v>79</v>
      </c>
      <c r="AY149" s="14" t="s">
        <v>115</v>
      </c>
      <c r="BE149" s="151">
        <f t="shared" si="14"/>
        <v>0</v>
      </c>
      <c r="BF149" s="151">
        <f t="shared" si="15"/>
        <v>346.1</v>
      </c>
      <c r="BG149" s="151">
        <f t="shared" si="16"/>
        <v>0</v>
      </c>
      <c r="BH149" s="151">
        <f t="shared" si="17"/>
        <v>0</v>
      </c>
      <c r="BI149" s="151">
        <f t="shared" si="18"/>
        <v>0</v>
      </c>
      <c r="BJ149" s="14" t="s">
        <v>79</v>
      </c>
      <c r="BK149" s="151">
        <f t="shared" si="19"/>
        <v>346.1</v>
      </c>
      <c r="BL149" s="14" t="s">
        <v>121</v>
      </c>
      <c r="BM149" s="150" t="s">
        <v>277</v>
      </c>
    </row>
    <row r="150" spans="1:65" s="2" customFormat="1" ht="24" customHeight="1" x14ac:dyDescent="0.2">
      <c r="A150" s="26"/>
      <c r="B150" s="138"/>
      <c r="C150" s="139" t="s">
        <v>225</v>
      </c>
      <c r="D150" s="139" t="s">
        <v>117</v>
      </c>
      <c r="E150" s="140" t="s">
        <v>366</v>
      </c>
      <c r="F150" s="141" t="s">
        <v>367</v>
      </c>
      <c r="G150" s="142" t="s">
        <v>199</v>
      </c>
      <c r="H150" s="143">
        <v>1</v>
      </c>
      <c r="I150" s="144">
        <v>24</v>
      </c>
      <c r="J150" s="144">
        <f t="shared" si="10"/>
        <v>24</v>
      </c>
      <c r="K150" s="145"/>
      <c r="L150" s="27"/>
      <c r="M150" s="146" t="s">
        <v>1</v>
      </c>
      <c r="N150" s="147" t="s">
        <v>36</v>
      </c>
      <c r="O150" s="148">
        <v>1.7649999999999999</v>
      </c>
      <c r="P150" s="148">
        <f t="shared" si="11"/>
        <v>1.7649999999999999</v>
      </c>
      <c r="Q150" s="148">
        <v>1.6199999999999999E-3</v>
      </c>
      <c r="R150" s="148">
        <f t="shared" si="12"/>
        <v>1.6199999999999999E-3</v>
      </c>
      <c r="S150" s="148">
        <v>0</v>
      </c>
      <c r="T150" s="149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121</v>
      </c>
      <c r="AT150" s="150" t="s">
        <v>117</v>
      </c>
      <c r="AU150" s="150" t="s">
        <v>79</v>
      </c>
      <c r="AY150" s="14" t="s">
        <v>115</v>
      </c>
      <c r="BE150" s="151">
        <f t="shared" si="14"/>
        <v>0</v>
      </c>
      <c r="BF150" s="151">
        <f t="shared" si="15"/>
        <v>24</v>
      </c>
      <c r="BG150" s="151">
        <f t="shared" si="16"/>
        <v>0</v>
      </c>
      <c r="BH150" s="151">
        <f t="shared" si="17"/>
        <v>0</v>
      </c>
      <c r="BI150" s="151">
        <f t="shared" si="18"/>
        <v>0</v>
      </c>
      <c r="BJ150" s="14" t="s">
        <v>79</v>
      </c>
      <c r="BK150" s="151">
        <f t="shared" si="19"/>
        <v>24</v>
      </c>
      <c r="BL150" s="14" t="s">
        <v>121</v>
      </c>
      <c r="BM150" s="150" t="s">
        <v>425</v>
      </c>
    </row>
    <row r="151" spans="1:65" s="2" customFormat="1" ht="16.5" customHeight="1" x14ac:dyDescent="0.2">
      <c r="A151" s="26"/>
      <c r="B151" s="138"/>
      <c r="C151" s="152" t="s">
        <v>230</v>
      </c>
      <c r="D151" s="152" t="s">
        <v>173</v>
      </c>
      <c r="E151" s="153" t="s">
        <v>369</v>
      </c>
      <c r="F151" s="154" t="s">
        <v>370</v>
      </c>
      <c r="G151" s="155" t="s">
        <v>199</v>
      </c>
      <c r="H151" s="156">
        <v>1</v>
      </c>
      <c r="I151" s="157">
        <v>337</v>
      </c>
      <c r="J151" s="157">
        <f t="shared" si="10"/>
        <v>337</v>
      </c>
      <c r="K151" s="158"/>
      <c r="L151" s="159"/>
      <c r="M151" s="160" t="s">
        <v>1</v>
      </c>
      <c r="N151" s="161" t="s">
        <v>36</v>
      </c>
      <c r="O151" s="148">
        <v>0</v>
      </c>
      <c r="P151" s="148">
        <f t="shared" si="11"/>
        <v>0</v>
      </c>
      <c r="Q151" s="148">
        <v>3.7999999999999999E-2</v>
      </c>
      <c r="R151" s="148">
        <f t="shared" si="12"/>
        <v>3.7999999999999999E-2</v>
      </c>
      <c r="S151" s="148">
        <v>0</v>
      </c>
      <c r="T151" s="149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144</v>
      </c>
      <c r="AT151" s="150" t="s">
        <v>173</v>
      </c>
      <c r="AU151" s="150" t="s">
        <v>79</v>
      </c>
      <c r="AY151" s="14" t="s">
        <v>115</v>
      </c>
      <c r="BE151" s="151">
        <f t="shared" si="14"/>
        <v>0</v>
      </c>
      <c r="BF151" s="151">
        <f t="shared" si="15"/>
        <v>337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4" t="s">
        <v>79</v>
      </c>
      <c r="BK151" s="151">
        <f t="shared" si="19"/>
        <v>337</v>
      </c>
      <c r="BL151" s="14" t="s">
        <v>121</v>
      </c>
      <c r="BM151" s="150" t="s">
        <v>426</v>
      </c>
    </row>
    <row r="152" spans="1:65" s="2" customFormat="1" ht="16.5" customHeight="1" x14ac:dyDescent="0.2">
      <c r="A152" s="26"/>
      <c r="B152" s="138"/>
      <c r="C152" s="152" t="s">
        <v>234</v>
      </c>
      <c r="D152" s="152" t="s">
        <v>173</v>
      </c>
      <c r="E152" s="153" t="s">
        <v>372</v>
      </c>
      <c r="F152" s="154" t="s">
        <v>373</v>
      </c>
      <c r="G152" s="155" t="s">
        <v>199</v>
      </c>
      <c r="H152" s="156">
        <v>1</v>
      </c>
      <c r="I152" s="157">
        <v>30</v>
      </c>
      <c r="J152" s="157">
        <f t="shared" si="10"/>
        <v>30</v>
      </c>
      <c r="K152" s="158"/>
      <c r="L152" s="159"/>
      <c r="M152" s="160" t="s">
        <v>1</v>
      </c>
      <c r="N152" s="161" t="s">
        <v>36</v>
      </c>
      <c r="O152" s="148">
        <v>0</v>
      </c>
      <c r="P152" s="148">
        <f t="shared" si="11"/>
        <v>0</v>
      </c>
      <c r="Q152" s="148">
        <v>8.0000000000000002E-3</v>
      </c>
      <c r="R152" s="148">
        <f t="shared" si="12"/>
        <v>8.0000000000000002E-3</v>
      </c>
      <c r="S152" s="148">
        <v>0</v>
      </c>
      <c r="T152" s="149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144</v>
      </c>
      <c r="AT152" s="150" t="s">
        <v>173</v>
      </c>
      <c r="AU152" s="150" t="s">
        <v>79</v>
      </c>
      <c r="AY152" s="14" t="s">
        <v>115</v>
      </c>
      <c r="BE152" s="151">
        <f t="shared" si="14"/>
        <v>0</v>
      </c>
      <c r="BF152" s="151">
        <f t="shared" si="15"/>
        <v>30</v>
      </c>
      <c r="BG152" s="151">
        <f t="shared" si="16"/>
        <v>0</v>
      </c>
      <c r="BH152" s="151">
        <f t="shared" si="17"/>
        <v>0</v>
      </c>
      <c r="BI152" s="151">
        <f t="shared" si="18"/>
        <v>0</v>
      </c>
      <c r="BJ152" s="14" t="s">
        <v>79</v>
      </c>
      <c r="BK152" s="151">
        <f t="shared" si="19"/>
        <v>30</v>
      </c>
      <c r="BL152" s="14" t="s">
        <v>121</v>
      </c>
      <c r="BM152" s="150" t="s">
        <v>427</v>
      </c>
    </row>
    <row r="153" spans="1:65" s="2" customFormat="1" ht="24" customHeight="1" x14ac:dyDescent="0.2">
      <c r="A153" s="26"/>
      <c r="B153" s="138"/>
      <c r="C153" s="139" t="s">
        <v>238</v>
      </c>
      <c r="D153" s="139" t="s">
        <v>117</v>
      </c>
      <c r="E153" s="140" t="s">
        <v>428</v>
      </c>
      <c r="F153" s="141" t="s">
        <v>429</v>
      </c>
      <c r="G153" s="142" t="s">
        <v>228</v>
      </c>
      <c r="H153" s="143">
        <v>25.5</v>
      </c>
      <c r="I153" s="144">
        <v>0.8</v>
      </c>
      <c r="J153" s="144">
        <f t="shared" si="10"/>
        <v>20.399999999999999</v>
      </c>
      <c r="K153" s="145"/>
      <c r="L153" s="27"/>
      <c r="M153" s="146" t="s">
        <v>1</v>
      </c>
      <c r="N153" s="147" t="s">
        <v>36</v>
      </c>
      <c r="O153" s="148">
        <v>5.1999999999999998E-2</v>
      </c>
      <c r="P153" s="148">
        <f t="shared" si="11"/>
        <v>1.3259999999999998</v>
      </c>
      <c r="Q153" s="148">
        <v>0</v>
      </c>
      <c r="R153" s="148">
        <f t="shared" si="12"/>
        <v>0</v>
      </c>
      <c r="S153" s="148">
        <v>0</v>
      </c>
      <c r="T153" s="149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121</v>
      </c>
      <c r="AT153" s="150" t="s">
        <v>117</v>
      </c>
      <c r="AU153" s="150" t="s">
        <v>79</v>
      </c>
      <c r="AY153" s="14" t="s">
        <v>115</v>
      </c>
      <c r="BE153" s="151">
        <f t="shared" si="14"/>
        <v>0</v>
      </c>
      <c r="BF153" s="151">
        <f t="shared" si="15"/>
        <v>20.399999999999999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4" t="s">
        <v>79</v>
      </c>
      <c r="BK153" s="151">
        <f t="shared" si="19"/>
        <v>20.399999999999999</v>
      </c>
      <c r="BL153" s="14" t="s">
        <v>121</v>
      </c>
      <c r="BM153" s="150" t="s">
        <v>430</v>
      </c>
    </row>
    <row r="154" spans="1:65" s="2" customFormat="1" ht="24" customHeight="1" x14ac:dyDescent="0.2">
      <c r="A154" s="26"/>
      <c r="B154" s="138"/>
      <c r="C154" s="139" t="s">
        <v>242</v>
      </c>
      <c r="D154" s="139" t="s">
        <v>117</v>
      </c>
      <c r="E154" s="140" t="s">
        <v>431</v>
      </c>
      <c r="F154" s="141" t="s">
        <v>432</v>
      </c>
      <c r="G154" s="142" t="s">
        <v>228</v>
      </c>
      <c r="H154" s="143">
        <v>25.5</v>
      </c>
      <c r="I154" s="144">
        <v>6.4</v>
      </c>
      <c r="J154" s="144">
        <f t="shared" si="10"/>
        <v>163.19999999999999</v>
      </c>
      <c r="K154" s="145"/>
      <c r="L154" s="27"/>
      <c r="M154" s="146" t="s">
        <v>1</v>
      </c>
      <c r="N154" s="147" t="s">
        <v>36</v>
      </c>
      <c r="O154" s="148">
        <v>0.54</v>
      </c>
      <c r="P154" s="148">
        <f t="shared" si="11"/>
        <v>13.770000000000001</v>
      </c>
      <c r="Q154" s="148">
        <v>0</v>
      </c>
      <c r="R154" s="148">
        <f t="shared" si="12"/>
        <v>0</v>
      </c>
      <c r="S154" s="148">
        <v>0</v>
      </c>
      <c r="T154" s="149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121</v>
      </c>
      <c r="AT154" s="150" t="s">
        <v>117</v>
      </c>
      <c r="AU154" s="150" t="s">
        <v>79</v>
      </c>
      <c r="AY154" s="14" t="s">
        <v>115</v>
      </c>
      <c r="BE154" s="151">
        <f t="shared" si="14"/>
        <v>0</v>
      </c>
      <c r="BF154" s="151">
        <f t="shared" si="15"/>
        <v>163.19999999999999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4" t="s">
        <v>79</v>
      </c>
      <c r="BK154" s="151">
        <f t="shared" si="19"/>
        <v>163.19999999999999</v>
      </c>
      <c r="BL154" s="14" t="s">
        <v>121</v>
      </c>
      <c r="BM154" s="150" t="s">
        <v>433</v>
      </c>
    </row>
    <row r="155" spans="1:65" s="2" customFormat="1" ht="16.5" customHeight="1" x14ac:dyDescent="0.2">
      <c r="A155" s="26"/>
      <c r="B155" s="138"/>
      <c r="C155" s="139" t="s">
        <v>246</v>
      </c>
      <c r="D155" s="139" t="s">
        <v>117</v>
      </c>
      <c r="E155" s="140" t="s">
        <v>299</v>
      </c>
      <c r="F155" s="141" t="s">
        <v>300</v>
      </c>
      <c r="G155" s="142" t="s">
        <v>199</v>
      </c>
      <c r="H155" s="143">
        <v>2</v>
      </c>
      <c r="I155" s="144">
        <v>23.62</v>
      </c>
      <c r="J155" s="144">
        <f t="shared" si="10"/>
        <v>47.24</v>
      </c>
      <c r="K155" s="145"/>
      <c r="L155" s="27"/>
      <c r="M155" s="146" t="s">
        <v>1</v>
      </c>
      <c r="N155" s="147" t="s">
        <v>36</v>
      </c>
      <c r="O155" s="148">
        <v>0.81596000000000002</v>
      </c>
      <c r="P155" s="148">
        <f t="shared" si="11"/>
        <v>1.63192</v>
      </c>
      <c r="Q155" s="148">
        <v>0.118212424</v>
      </c>
      <c r="R155" s="148">
        <f t="shared" si="12"/>
        <v>0.23642484799999999</v>
      </c>
      <c r="S155" s="148">
        <v>0</v>
      </c>
      <c r="T155" s="149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121</v>
      </c>
      <c r="AT155" s="150" t="s">
        <v>117</v>
      </c>
      <c r="AU155" s="150" t="s">
        <v>79</v>
      </c>
      <c r="AY155" s="14" t="s">
        <v>115</v>
      </c>
      <c r="BE155" s="151">
        <f t="shared" si="14"/>
        <v>0</v>
      </c>
      <c r="BF155" s="151">
        <f t="shared" si="15"/>
        <v>47.24</v>
      </c>
      <c r="BG155" s="151">
        <f t="shared" si="16"/>
        <v>0</v>
      </c>
      <c r="BH155" s="151">
        <f t="shared" si="17"/>
        <v>0</v>
      </c>
      <c r="BI155" s="151">
        <f t="shared" si="18"/>
        <v>0</v>
      </c>
      <c r="BJ155" s="14" t="s">
        <v>79</v>
      </c>
      <c r="BK155" s="151">
        <f t="shared" si="19"/>
        <v>47.24</v>
      </c>
      <c r="BL155" s="14" t="s">
        <v>121</v>
      </c>
      <c r="BM155" s="150" t="s">
        <v>301</v>
      </c>
    </row>
    <row r="156" spans="1:65" s="2" customFormat="1" ht="16.5" customHeight="1" x14ac:dyDescent="0.2">
      <c r="A156" s="26"/>
      <c r="B156" s="138"/>
      <c r="C156" s="152" t="s">
        <v>250</v>
      </c>
      <c r="D156" s="152" t="s">
        <v>173</v>
      </c>
      <c r="E156" s="153" t="s">
        <v>303</v>
      </c>
      <c r="F156" s="154" t="s">
        <v>304</v>
      </c>
      <c r="G156" s="155" t="s">
        <v>199</v>
      </c>
      <c r="H156" s="156">
        <v>2</v>
      </c>
      <c r="I156" s="157">
        <v>23.56</v>
      </c>
      <c r="J156" s="157">
        <f t="shared" si="10"/>
        <v>47.12</v>
      </c>
      <c r="K156" s="158"/>
      <c r="L156" s="159"/>
      <c r="M156" s="160" t="s">
        <v>1</v>
      </c>
      <c r="N156" s="161" t="s">
        <v>36</v>
      </c>
      <c r="O156" s="148">
        <v>0</v>
      </c>
      <c r="P156" s="148">
        <f t="shared" si="11"/>
        <v>0</v>
      </c>
      <c r="Q156" s="148">
        <v>1.6E-2</v>
      </c>
      <c r="R156" s="148">
        <f t="shared" si="12"/>
        <v>3.2000000000000001E-2</v>
      </c>
      <c r="S156" s="148">
        <v>0</v>
      </c>
      <c r="T156" s="149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144</v>
      </c>
      <c r="AT156" s="150" t="s">
        <v>173</v>
      </c>
      <c r="AU156" s="150" t="s">
        <v>79</v>
      </c>
      <c r="AY156" s="14" t="s">
        <v>115</v>
      </c>
      <c r="BE156" s="151">
        <f t="shared" si="14"/>
        <v>0</v>
      </c>
      <c r="BF156" s="151">
        <f t="shared" si="15"/>
        <v>47.12</v>
      </c>
      <c r="BG156" s="151">
        <f t="shared" si="16"/>
        <v>0</v>
      </c>
      <c r="BH156" s="151">
        <f t="shared" si="17"/>
        <v>0</v>
      </c>
      <c r="BI156" s="151">
        <f t="shared" si="18"/>
        <v>0</v>
      </c>
      <c r="BJ156" s="14" t="s">
        <v>79</v>
      </c>
      <c r="BK156" s="151">
        <f t="shared" si="19"/>
        <v>47.12</v>
      </c>
      <c r="BL156" s="14" t="s">
        <v>121</v>
      </c>
      <c r="BM156" s="150" t="s">
        <v>305</v>
      </c>
    </row>
    <row r="157" spans="1:65" s="2" customFormat="1" ht="16.5" customHeight="1" x14ac:dyDescent="0.2">
      <c r="A157" s="26"/>
      <c r="B157" s="138"/>
      <c r="C157" s="139" t="s">
        <v>254</v>
      </c>
      <c r="D157" s="139" t="s">
        <v>117</v>
      </c>
      <c r="E157" s="140" t="s">
        <v>307</v>
      </c>
      <c r="F157" s="141" t="s">
        <v>308</v>
      </c>
      <c r="G157" s="142" t="s">
        <v>199</v>
      </c>
      <c r="H157" s="143">
        <v>1</v>
      </c>
      <c r="I157" s="144">
        <v>47.19</v>
      </c>
      <c r="J157" s="144">
        <f t="shared" si="10"/>
        <v>47.19</v>
      </c>
      <c r="K157" s="145"/>
      <c r="L157" s="27"/>
      <c r="M157" s="146" t="s">
        <v>1</v>
      </c>
      <c r="N157" s="147" t="s">
        <v>36</v>
      </c>
      <c r="O157" s="148">
        <v>1.1177999999999999</v>
      </c>
      <c r="P157" s="148">
        <f t="shared" si="11"/>
        <v>1.1177999999999999</v>
      </c>
      <c r="Q157" s="148">
        <v>0.31584945199999998</v>
      </c>
      <c r="R157" s="148">
        <f t="shared" si="12"/>
        <v>0.31584945199999998</v>
      </c>
      <c r="S157" s="148">
        <v>0</v>
      </c>
      <c r="T157" s="14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121</v>
      </c>
      <c r="AT157" s="150" t="s">
        <v>117</v>
      </c>
      <c r="AU157" s="150" t="s">
        <v>79</v>
      </c>
      <c r="AY157" s="14" t="s">
        <v>115</v>
      </c>
      <c r="BE157" s="151">
        <f t="shared" si="14"/>
        <v>0</v>
      </c>
      <c r="BF157" s="151">
        <f t="shared" si="15"/>
        <v>47.19</v>
      </c>
      <c r="BG157" s="151">
        <f t="shared" si="16"/>
        <v>0</v>
      </c>
      <c r="BH157" s="151">
        <f t="shared" si="17"/>
        <v>0</v>
      </c>
      <c r="BI157" s="151">
        <f t="shared" si="18"/>
        <v>0</v>
      </c>
      <c r="BJ157" s="14" t="s">
        <v>79</v>
      </c>
      <c r="BK157" s="151">
        <f t="shared" si="19"/>
        <v>47.19</v>
      </c>
      <c r="BL157" s="14" t="s">
        <v>121</v>
      </c>
      <c r="BM157" s="150" t="s">
        <v>309</v>
      </c>
    </row>
    <row r="158" spans="1:65" s="2" customFormat="1" ht="16.5" customHeight="1" x14ac:dyDescent="0.2">
      <c r="A158" s="26"/>
      <c r="B158" s="138"/>
      <c r="C158" s="152" t="s">
        <v>258</v>
      </c>
      <c r="D158" s="152" t="s">
        <v>173</v>
      </c>
      <c r="E158" s="153" t="s">
        <v>311</v>
      </c>
      <c r="F158" s="154" t="s">
        <v>312</v>
      </c>
      <c r="G158" s="155" t="s">
        <v>199</v>
      </c>
      <c r="H158" s="156">
        <v>1</v>
      </c>
      <c r="I158" s="157">
        <v>52.33</v>
      </c>
      <c r="J158" s="157">
        <f t="shared" si="10"/>
        <v>52.33</v>
      </c>
      <c r="K158" s="158"/>
      <c r="L158" s="159"/>
      <c r="M158" s="160" t="s">
        <v>1</v>
      </c>
      <c r="N158" s="161" t="s">
        <v>36</v>
      </c>
      <c r="O158" s="148">
        <v>0</v>
      </c>
      <c r="P158" s="148">
        <f t="shared" si="11"/>
        <v>0</v>
      </c>
      <c r="Q158" s="148">
        <v>3.7600000000000001E-2</v>
      </c>
      <c r="R158" s="148">
        <f t="shared" si="12"/>
        <v>3.7600000000000001E-2</v>
      </c>
      <c r="S158" s="148">
        <v>0</v>
      </c>
      <c r="T158" s="149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144</v>
      </c>
      <c r="AT158" s="150" t="s">
        <v>173</v>
      </c>
      <c r="AU158" s="150" t="s">
        <v>79</v>
      </c>
      <c r="AY158" s="14" t="s">
        <v>115</v>
      </c>
      <c r="BE158" s="151">
        <f t="shared" si="14"/>
        <v>0</v>
      </c>
      <c r="BF158" s="151">
        <f t="shared" si="15"/>
        <v>52.33</v>
      </c>
      <c r="BG158" s="151">
        <f t="shared" si="16"/>
        <v>0</v>
      </c>
      <c r="BH158" s="151">
        <f t="shared" si="17"/>
        <v>0</v>
      </c>
      <c r="BI158" s="151">
        <f t="shared" si="18"/>
        <v>0</v>
      </c>
      <c r="BJ158" s="14" t="s">
        <v>79</v>
      </c>
      <c r="BK158" s="151">
        <f t="shared" si="19"/>
        <v>52.33</v>
      </c>
      <c r="BL158" s="14" t="s">
        <v>121</v>
      </c>
      <c r="BM158" s="150" t="s">
        <v>313</v>
      </c>
    </row>
    <row r="159" spans="1:65" s="2" customFormat="1" ht="16.5" customHeight="1" x14ac:dyDescent="0.2">
      <c r="A159" s="26"/>
      <c r="B159" s="138"/>
      <c r="C159" s="139" t="s">
        <v>262</v>
      </c>
      <c r="D159" s="139" t="s">
        <v>117</v>
      </c>
      <c r="E159" s="140" t="s">
        <v>315</v>
      </c>
      <c r="F159" s="141" t="s">
        <v>316</v>
      </c>
      <c r="G159" s="142" t="s">
        <v>228</v>
      </c>
      <c r="H159" s="143">
        <v>25.5</v>
      </c>
      <c r="I159" s="144">
        <v>1.23</v>
      </c>
      <c r="J159" s="144">
        <f t="shared" si="10"/>
        <v>31.37</v>
      </c>
      <c r="K159" s="145"/>
      <c r="L159" s="27"/>
      <c r="M159" s="146" t="s">
        <v>1</v>
      </c>
      <c r="N159" s="147" t="s">
        <v>36</v>
      </c>
      <c r="O159" s="148">
        <v>3.0120000000000001E-2</v>
      </c>
      <c r="P159" s="148">
        <f t="shared" si="11"/>
        <v>0.76806000000000008</v>
      </c>
      <c r="Q159" s="148">
        <v>3.2200000000000002E-4</v>
      </c>
      <c r="R159" s="148">
        <f t="shared" si="12"/>
        <v>8.2110000000000013E-3</v>
      </c>
      <c r="S159" s="148">
        <v>0</v>
      </c>
      <c r="T159" s="149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121</v>
      </c>
      <c r="AT159" s="150" t="s">
        <v>117</v>
      </c>
      <c r="AU159" s="150" t="s">
        <v>79</v>
      </c>
      <c r="AY159" s="14" t="s">
        <v>115</v>
      </c>
      <c r="BE159" s="151">
        <f t="shared" si="14"/>
        <v>0</v>
      </c>
      <c r="BF159" s="151">
        <f t="shared" si="15"/>
        <v>31.37</v>
      </c>
      <c r="BG159" s="151">
        <f t="shared" si="16"/>
        <v>0</v>
      </c>
      <c r="BH159" s="151">
        <f t="shared" si="17"/>
        <v>0</v>
      </c>
      <c r="BI159" s="151">
        <f t="shared" si="18"/>
        <v>0</v>
      </c>
      <c r="BJ159" s="14" t="s">
        <v>79</v>
      </c>
      <c r="BK159" s="151">
        <f t="shared" si="19"/>
        <v>31.37</v>
      </c>
      <c r="BL159" s="14" t="s">
        <v>121</v>
      </c>
      <c r="BM159" s="150" t="s">
        <v>317</v>
      </c>
    </row>
    <row r="160" spans="1:65" s="12" customFormat="1" ht="22.9" customHeight="1" x14ac:dyDescent="0.2">
      <c r="B160" s="126"/>
      <c r="D160" s="127" t="s">
        <v>69</v>
      </c>
      <c r="E160" s="136" t="s">
        <v>344</v>
      </c>
      <c r="F160" s="136" t="s">
        <v>345</v>
      </c>
      <c r="J160" s="137">
        <f>BK160</f>
        <v>50.54</v>
      </c>
      <c r="L160" s="126"/>
      <c r="M160" s="130"/>
      <c r="N160" s="131"/>
      <c r="O160" s="131"/>
      <c r="P160" s="132">
        <f>P161</f>
        <v>1.9941949851999998</v>
      </c>
      <c r="Q160" s="131"/>
      <c r="R160" s="132">
        <f>R161</f>
        <v>0</v>
      </c>
      <c r="S160" s="131"/>
      <c r="T160" s="133">
        <f>T161</f>
        <v>0</v>
      </c>
      <c r="AR160" s="127" t="s">
        <v>75</v>
      </c>
      <c r="AT160" s="134" t="s">
        <v>69</v>
      </c>
      <c r="AU160" s="134" t="s">
        <v>75</v>
      </c>
      <c r="AY160" s="127" t="s">
        <v>115</v>
      </c>
      <c r="BK160" s="135">
        <f>BK161</f>
        <v>50.54</v>
      </c>
    </row>
    <row r="161" spans="1:65" s="2" customFormat="1" ht="24" customHeight="1" x14ac:dyDescent="0.2">
      <c r="A161" s="26"/>
      <c r="B161" s="138"/>
      <c r="C161" s="139" t="s">
        <v>266</v>
      </c>
      <c r="D161" s="139" t="s">
        <v>117</v>
      </c>
      <c r="E161" s="140" t="s">
        <v>347</v>
      </c>
      <c r="F161" s="141" t="s">
        <v>348</v>
      </c>
      <c r="G161" s="142" t="s">
        <v>176</v>
      </c>
      <c r="H161" s="143">
        <v>1.546</v>
      </c>
      <c r="I161" s="144">
        <v>32.69</v>
      </c>
      <c r="J161" s="144">
        <f>ROUND(I161*H161,2)</f>
        <v>50.54</v>
      </c>
      <c r="K161" s="145"/>
      <c r="L161" s="27"/>
      <c r="M161" s="166" t="s">
        <v>1</v>
      </c>
      <c r="N161" s="167" t="s">
        <v>36</v>
      </c>
      <c r="O161" s="164">
        <v>1.2899061999999999</v>
      </c>
      <c r="P161" s="164">
        <f>O161*H161</f>
        <v>1.9941949851999998</v>
      </c>
      <c r="Q161" s="164">
        <v>0</v>
      </c>
      <c r="R161" s="164">
        <f>Q161*H161</f>
        <v>0</v>
      </c>
      <c r="S161" s="164">
        <v>0</v>
      </c>
      <c r="T161" s="16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121</v>
      </c>
      <c r="AT161" s="150" t="s">
        <v>117</v>
      </c>
      <c r="AU161" s="150" t="s">
        <v>79</v>
      </c>
      <c r="AY161" s="14" t="s">
        <v>115</v>
      </c>
      <c r="BE161" s="151">
        <f>IF(N161="základná",J161,0)</f>
        <v>0</v>
      </c>
      <c r="BF161" s="151">
        <f>IF(N161="znížená",J161,0)</f>
        <v>50.54</v>
      </c>
      <c r="BG161" s="151">
        <f>IF(N161="zákl. prenesená",J161,0)</f>
        <v>0</v>
      </c>
      <c r="BH161" s="151">
        <f>IF(N161="zníž. prenesená",J161,0)</f>
        <v>0</v>
      </c>
      <c r="BI161" s="151">
        <f>IF(N161="nulová",J161,0)</f>
        <v>0</v>
      </c>
      <c r="BJ161" s="14" t="s">
        <v>79</v>
      </c>
      <c r="BK161" s="151">
        <f>ROUND(I161*H161,2)</f>
        <v>50.54</v>
      </c>
      <c r="BL161" s="14" t="s">
        <v>121</v>
      </c>
      <c r="BM161" s="150" t="s">
        <v>349</v>
      </c>
    </row>
    <row r="162" spans="1:65" s="2" customFormat="1" ht="6.95" customHeight="1" x14ac:dyDescent="0.2">
      <c r="A162" s="26"/>
      <c r="B162" s="41"/>
      <c r="C162" s="42"/>
      <c r="D162" s="42"/>
      <c r="E162" s="42"/>
      <c r="F162" s="42"/>
      <c r="G162" s="42"/>
      <c r="H162" s="42"/>
      <c r="I162" s="42"/>
      <c r="J162" s="42"/>
      <c r="K162" s="42"/>
      <c r="L162" s="27"/>
      <c r="M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</row>
  </sheetData>
  <autoFilter ref="C119:K161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Potrubie 1-1</vt:lpstr>
      <vt:lpstr>Potrubie 1-1-3</vt:lpstr>
      <vt:lpstr>Potrubie 1-1-1</vt:lpstr>
      <vt:lpstr>Potrubie 1 prepoj</vt:lpstr>
      <vt:lpstr>'Potrubie 1 prepoj'!Názvy_tlače</vt:lpstr>
      <vt:lpstr>'Potrubie 1-1'!Názvy_tlače</vt:lpstr>
      <vt:lpstr>'Potrubie 1-1-1'!Názvy_tlače</vt:lpstr>
      <vt:lpstr>'Potrubie 1-1-3'!Názvy_tlače</vt:lpstr>
      <vt:lpstr>'Rekapitulácia stavby'!Názvy_tlače</vt:lpstr>
      <vt:lpstr>'Potrubie 1 prepoj'!Oblasť_tlače</vt:lpstr>
      <vt:lpstr>'Potrubie 1-1'!Oblasť_tlače</vt:lpstr>
      <vt:lpstr>'Potrubie 1-1-1'!Oblasť_tlače</vt:lpstr>
      <vt:lpstr>'Potrubie 1-1-3'!Oblasť_tlače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Obec Plavnica</cp:lastModifiedBy>
  <cp:lastPrinted>2021-10-28T12:21:17Z</cp:lastPrinted>
  <dcterms:created xsi:type="dcterms:W3CDTF">2021-10-08T16:46:21Z</dcterms:created>
  <dcterms:modified xsi:type="dcterms:W3CDTF">2021-11-30T15:04:31Z</dcterms:modified>
</cp:coreProperties>
</file>