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Rekapitulácia stavby" sheetId="1" state="visible" r:id="rId2"/>
    <sheet name="02 - SO 01.2 Lokalita 2 -..." sheetId="2" state="visible" r:id="rId3"/>
    <sheet name="04 - SO 01.4 Lokalita 4 -..." sheetId="3" state="visible" r:id="rId4"/>
    <sheet name="06 - SO 01.6 Lokalita 6 P..." sheetId="4" state="visible" r:id="rId5"/>
    <sheet name="07 - SO 01.7 Lokalita 7 -..." sheetId="5" state="visible" r:id="rId6"/>
    <sheet name="08 - SO 01.8 Lokalita 8 -..." sheetId="6" state="visible" r:id="rId7"/>
    <sheet name="010 - SO 01.10 Lokalita 1..." sheetId="7" state="visible" r:id="rId8"/>
  </sheets>
  <definedNames>
    <definedName function="false" hidden="false" localSheetId="6" name="_xlnm.Print_Titles" vbProcedure="false">'010 - SO 01.10 Lokalita 1...'!$114:$114</definedName>
    <definedName function="false" hidden="false" localSheetId="1" name="_xlnm.Print_Titles" vbProcedure="false">'02 - SO 01.2 Lokalita 2 -...'!$114:$114</definedName>
    <definedName function="false" hidden="false" localSheetId="2" name="_xlnm.Print_Titles" vbProcedure="false">'04 - SO 01.4 Lokalita 4 -...'!$115:$115</definedName>
    <definedName function="false" hidden="false" localSheetId="3" name="_xlnm.Print_Titles" vbProcedure="false">'06 - SO 01.6 Lokalita 6 P...'!$112:$112</definedName>
    <definedName function="false" hidden="false" localSheetId="4" name="_xlnm.Print_Titles" vbProcedure="false">'07 - SO 01.7 Lokalita 7 -...'!$114:$114</definedName>
    <definedName function="false" hidden="false" localSheetId="5" name="_xlnm.Print_Titles" vbProcedure="false">'08 - SO 01.8 Lokalita 8 -...'!$115:$115</definedName>
    <definedName function="false" hidden="false" localSheetId="0" name="_xlnm.Print_Titles" vbProcedure="false">'Rekapitulácia stavby'!$85:$85</definedName>
    <definedName function="false" hidden="false" localSheetId="0" name="_xlnm.Print_Area" vbProcedure="false">'Rekapitulácia stavby'!$C$4:$AP$70;'Rekapitulácia stavby'!$C$76:$AP$97</definedName>
    <definedName function="false" hidden="false" localSheetId="0" name="_xlnm.Print_Titles" vbProcedure="false">'Rekapitulácia stavby'!$85:$85</definedName>
    <definedName function="false" hidden="false" localSheetId="0" name="_xlnm.Print_Titles_0" vbProcedure="false">'Rekapitulácia stavby'!$85:$85</definedName>
    <definedName function="false" hidden="false" localSheetId="1" name="_xlnm.Print_Area" vbProcedure="false">'02 - SO 01.2 Lokalita 2 -...'!$C$4:$Q$70;'02 - SO 01.2 Lokalita 2 -...'!$C$76:$Q$98;'02 - SO 01.2 Lokalita 2 -...'!$C$104:$Q$135</definedName>
    <definedName function="false" hidden="false" localSheetId="1" name="_xlnm.Print_Titles" vbProcedure="false">'02 - SO 01.2 Lokalita 2 -...'!$114:$114</definedName>
    <definedName function="false" hidden="false" localSheetId="1" name="_xlnm.Print_Titles_0" vbProcedure="false">'02 - SO 01.2 Lokalita 2 -...'!$114:$114</definedName>
    <definedName function="false" hidden="false" localSheetId="2" name="_xlnm.Print_Area" vbProcedure="false">'04 - SO 01.4 Lokalita 4 -...'!$C$4:$Q$70;'04 - SO 01.4 Lokalita 4 -...'!$C$76:$Q$99;'04 - SO 01.4 Lokalita 4 -...'!$C$105:$Q$139</definedName>
    <definedName function="false" hidden="false" localSheetId="2" name="_xlnm.Print_Titles" vbProcedure="false">'04 - SO 01.4 Lokalita 4 -...'!$115:$115</definedName>
    <definedName function="false" hidden="false" localSheetId="2" name="_xlnm.Print_Titles_0" vbProcedure="false">'04 - SO 01.4 Lokalita 4 -...'!$115:$115</definedName>
    <definedName function="false" hidden="false" localSheetId="3" name="_xlnm.Print_Area" vbProcedure="false">'06 - SO 01.6 Lokalita 6 P...'!$C$4:$Q$70;'06 - SO 01.6 Lokalita 6 P...'!$C$76:$Q$96;'06 - SO 01.6 Lokalita 6 P...'!$C$102:$Q$128</definedName>
    <definedName function="false" hidden="false" localSheetId="3" name="_xlnm.Print_Titles" vbProcedure="false">'06 - SO 01.6 Lokalita 6 P...'!$112:$112</definedName>
    <definedName function="false" hidden="false" localSheetId="3" name="_xlnm.Print_Titles_0" vbProcedure="false">'06 - SO 01.6 Lokalita 6 P...'!$112:$112</definedName>
    <definedName function="false" hidden="false" localSheetId="4" name="_xlnm.Print_Area" vbProcedure="false">'07 - SO 01.7 Lokalita 7 -...'!$C$4:$Q$70;'07 - SO 01.7 Lokalita 7 -...'!$C$76:$Q$98;'07 - SO 01.7 Lokalita 7 -...'!$C$104:$Q$133</definedName>
    <definedName function="false" hidden="false" localSheetId="4" name="_xlnm.Print_Titles" vbProcedure="false">'07 - SO 01.7 Lokalita 7 -...'!$114:$114</definedName>
    <definedName function="false" hidden="false" localSheetId="4" name="_xlnm.Print_Titles_0" vbProcedure="false">'07 - SO 01.7 Lokalita 7 -...'!$114:$114</definedName>
    <definedName function="false" hidden="false" localSheetId="5" name="_xlnm.Print_Area" vbProcedure="false">'08 - SO 01.8 Lokalita 8 -...'!$C$4:$Q$70;'08 - SO 01.8 Lokalita 8 -...'!$C$76:$Q$99;'08 - SO 01.8 Lokalita 8 -...'!$C$105:$Q$138</definedName>
    <definedName function="false" hidden="false" localSheetId="5" name="_xlnm.Print_Titles" vbProcedure="false">'08 - SO 01.8 Lokalita 8 -...'!$115:$115</definedName>
    <definedName function="false" hidden="false" localSheetId="5" name="_xlnm.Print_Titles_0" vbProcedure="false">'08 - SO 01.8 Lokalita 8 -...'!$115:$115</definedName>
    <definedName function="false" hidden="false" localSheetId="6" name="_xlnm.Print_Area" vbProcedure="false">'010 - SO 01.10 Lokalita 1...'!$C$4:$Q$70;'010 - SO 01.10 Lokalita 1...'!$C$76:$Q$98;'010 - SO 01.10 Lokalita 1...'!$C$104:$Q$129</definedName>
    <definedName function="false" hidden="false" localSheetId="6" name="_xlnm.Print_Titles" vbProcedure="false">'010 - SO 01.10 Lokalita 1...'!$114:$114</definedName>
    <definedName function="false" hidden="false" localSheetId="6" name="_xlnm.Print_Titles_0" vbProcedure="false">'010 - SO 01.10 Lokalita 1...'!$114:$114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<sst xmlns="http://schemas.openxmlformats.org/spreadsheetml/2006/main" count="2037" uniqueCount="240">
  <si>
    <t xml:space="preserve">2012</t>
  </si>
  <si>
    <t xml:space="preserve">Hárok obsahuje:</t>
  </si>
  <si>
    <t xml:space="preserve">1) Súhrnný list stavby</t>
  </si>
  <si>
    <t xml:space="preserve">2) Rekapitulácia objektov</t>
  </si>
  <si>
    <t xml:space="preserve">2.0</t>
  </si>
  <si>
    <t xml:space="preserve">False</t>
  </si>
  <si>
    <t xml:space="preserve">optimalizované pre tlač zostáv vo formáte A4 - na výšku</t>
  </si>
  <si>
    <t xml:space="preserve">&gt;&gt;  skryté stĺpce  &lt;&lt;</t>
  </si>
  <si>
    <t xml:space="preserve">0,001</t>
  </si>
  <si>
    <t xml:space="preserve">20</t>
  </si>
  <si>
    <t xml:space="preserve">SÚHRNNÝ LIST STAVBY</t>
  </si>
  <si>
    <t xml:space="preserve">v ---  nižšie sa nachádzajú doplnkové a pomocné údaje k zostavám  --- v</t>
  </si>
  <si>
    <t xml:space="preserve">Kód:</t>
  </si>
  <si>
    <t xml:space="preserve">64-6-a</t>
  </si>
  <si>
    <t xml:space="preserve">Stavba:</t>
  </si>
  <si>
    <t xml:space="preserve">Protipovodňové opatrenia mimo vodného toku v obci Plavnica - II.etapa vrátane naviac prác</t>
  </si>
  <si>
    <t xml:space="preserve">JKSO:</t>
  </si>
  <si>
    <t xml:space="preserve">KS:</t>
  </si>
  <si>
    <t xml:space="preserve">Miesto:</t>
  </si>
  <si>
    <t xml:space="preserve">Plavnica</t>
  </si>
  <si>
    <t xml:space="preserve">Dátum:</t>
  </si>
  <si>
    <t xml:space="preserve">Objednávateľ:</t>
  </si>
  <si>
    <t xml:space="preserve">IČO:</t>
  </si>
  <si>
    <t xml:space="preserve">Obec Plavnica</t>
  </si>
  <si>
    <t xml:space="preserve">IČO DPH:</t>
  </si>
  <si>
    <t xml:space="preserve">Zhotoviteľ:</t>
  </si>
  <si>
    <t xml:space="preserve">Betpres s.r.o.,B.Nemcovej 1698,Vranovnad Topľou</t>
  </si>
  <si>
    <t xml:space="preserve">Projektant:</t>
  </si>
  <si>
    <t xml:space="preserve">ing.Jan Ferko</t>
  </si>
  <si>
    <t xml:space="preserve">True</t>
  </si>
  <si>
    <t xml:space="preserve">0,01</t>
  </si>
  <si>
    <t xml:space="preserve">Spracovateľ:</t>
  </si>
  <si>
    <t xml:space="preserve">ing.Mitro </t>
  </si>
  <si>
    <t xml:space="preserve">Poznámka:</t>
  </si>
  <si>
    <t xml:space="preserve">Náklady z rozpočtov</t>
  </si>
  <si>
    <t xml:space="preserve">Ostatné náklady zo súhrnného listu</t>
  </si>
  <si>
    <t xml:space="preserve">Cena bez DPH</t>
  </si>
  <si>
    <t xml:space="preserve">DPH</t>
  </si>
  <si>
    <t xml:space="preserve">základná</t>
  </si>
  <si>
    <t xml:space="preserve">z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</si>
  <si>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</si>
  <si>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</si>
  <si>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</si>
  <si>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</si>
  <si>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</si>
  <si>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</si>
  <si>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</si>
  <si>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</si>
  <si>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</si>
  <si>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</si>
  <si>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</si>
  <si>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</si>
  <si>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</si>
  <si>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</si>
  <si>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</si>
  <si>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</si>
  <si>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Objekt</t>
  </si>
  <si>
    <t xml:space="preserve">Cena bez DPH [EUR]</t>
  </si>
  <si>
    <t xml:space="preserve">Cena s DPH [EUR]</t>
  </si>
  <si>
    <t xml:space="preserve">z toho Ostat._x005F_x005F_x000D_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</si>
  <si>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</si>
  <si>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</si>
  <si>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</si>
  <si>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</si>
  <si>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prenesená_x005F_x005F_x000D_
[EUR]</t>
  </si>
  <si>
    <t xml:space="preserve">DPH znížená prenesená_x005F_x005F_x000D_
[EUR]</t>
  </si>
  <si>
    <t xml:space="preserve">Základňa_x005F_x005F_x000D_
DPH základná</t>
  </si>
  <si>
    <t xml:space="preserve">Základňa_x005F_x005F_x000D_
DPH znížená</t>
  </si>
  <si>
    <t xml:space="preserve">Základňa_x005F_x005F_x000D_
DPH zákl. prenesená</t>
  </si>
  <si>
    <t xml:space="preserve">Základňa_x005F_x005F_x000D_
DPH zníž. prenesená</t>
  </si>
  <si>
    <t xml:space="preserve">Základňa_x005F_x005F_x000D_
DPH nulová</t>
  </si>
  <si>
    <t xml:space="preserve">1) 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</si>
  <si>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</si>
  <si>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</si>
  <si>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</si>
  <si>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</si>
  <si>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{0c54bed3-a038-4648-9046-94c0b0a3d49d}</t>
  </si>
  <si>
    <t xml:space="preserve">{00000000-0000-0000-0000-000000000000}</t>
  </si>
  <si>
    <t xml:space="preserve">/</t>
  </si>
  <si>
    <t xml:space="preserve">02</t>
  </si>
  <si>
    <t xml:space="preserve">SO 01.2 Lokalita 2 - Murcko (popisné číslo 178)</t>
  </si>
  <si>
    <t xml:space="preserve">1</t>
  </si>
  <si>
    <t xml:space="preserve">{ea42d45a-665e-4d41-bf3e-0d226c6104ed}</t>
  </si>
  <si>
    <t xml:space="preserve">04</t>
  </si>
  <si>
    <t xml:space="preserve">SO 01.4 Lokalita 4 - Fundoš</t>
  </si>
  <si>
    <t xml:space="preserve">{f277ad3f-c3a6-4851-a947-053986b03e28}</t>
  </si>
  <si>
    <t xml:space="preserve">06</t>
  </si>
  <si>
    <t xml:space="preserve">SO 01.6 Lokalita 6 Pri základnej škole – naviac práce</t>
  </si>
  <si>
    <t xml:space="preserve">{a0b1b6fd-377d-4401-b64d-77f388ed9976}</t>
  </si>
  <si>
    <t xml:space="preserve">07</t>
  </si>
  <si>
    <t xml:space="preserve">SO 01.7 Lokalita 7 - Píla</t>
  </si>
  <si>
    <t xml:space="preserve">{453ddeec-7fef-4a4f-9641-46e212ec9c73}</t>
  </si>
  <si>
    <t xml:space="preserve">08</t>
  </si>
  <si>
    <t xml:space="preserve">SO 01.8 Lokalita 8 -  Pri dome č.343 IVS</t>
  </si>
  <si>
    <t xml:space="preserve">{8b781ea3-1b2c-4cc4-9701-2e7d94137673}</t>
  </si>
  <si>
    <t xml:space="preserve">010</t>
  </si>
  <si>
    <t xml:space="preserve">SO 01.10 Lokalita 10 - Pri Taborisku</t>
  </si>
  <si>
    <t xml:space="preserve">{14bea3a4-ba5a-4a89-a30d-7425cb74f737}</t>
  </si>
  <si>
    <t xml:space="preserve">2) Ostatné náklady zo súhrnného listu</t>
  </si>
  <si>
    <t xml:space="preserve">Percent. zadanie_x005F_x005F_x000D_
[% nákladov rozpočtu]</t>
  </si>
  <si>
    <t xml:space="preserve">Zaradenie nákladov</t>
  </si>
  <si>
    <t xml:space="preserve">Celkové náklady za stavbu 1) + 2)</t>
  </si>
  <si>
    <t xml:space="preserve">1) Krycí list rozpočtu</t>
  </si>
  <si>
    <t xml:space="preserve">2) Rekapitulácia rozpočtu</t>
  </si>
  <si>
    <t xml:space="preserve">3) Rozpočet</t>
  </si>
  <si>
    <t xml:space="preserve">Späť na hárok:</t>
  </si>
  <si>
    <t xml:space="preserve">Rekapitulácia stavby</t>
  </si>
  <si>
    <t xml:space="preserve">KRYCÍ LIST ROZPOČTU</t>
  </si>
  <si>
    <t xml:space="preserve">Objekt:</t>
  </si>
  <si>
    <t xml:space="preserve">02 - SO 01.2 Lokalita 2 - Murcko (popisné číslo 178)</t>
  </si>
  <si>
    <t xml:space="preserve">Náklady z rozpočtu</t>
  </si>
  <si>
    <t xml:space="preserve">Ostatné náklady</t>
  </si>
  <si>
    <t xml:space="preserve">REKAPITULÁCIA ROZPOČTU</t>
  </si>
  <si>
    <t xml:space="preserve">Kód - Popis</t>
  </si>
  <si>
    <t xml:space="preserve">Cena celkom [EUR]</t>
  </si>
  <si>
    <t xml:space="preserve">1) Náklady z rozpočtu</t>
  </si>
  <si>
    <t xml:space="preserve">-1</t>
  </si>
  <si>
    <t xml:space="preserve"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</si>
  <si>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</si>
  <si>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</si>
  <si>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</si>
  <si>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</si>
  <si>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</si>
  <si>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 xml:space="preserve">2) Ostatné náklady</t>
  </si>
  <si>
    <t xml:space="preserve">ROZPOČET</t>
  </si>
  <si>
    <t xml:space="preserve">PČ</t>
  </si>
  <si>
    <t xml:space="preserve">Typ</t>
  </si>
  <si>
    <t xml:space="preserve">Popis</t>
  </si>
  <si>
    <t xml:space="preserve">MJ</t>
  </si>
  <si>
    <t xml:space="preserve">Množstvo</t>
  </si>
  <si>
    <t xml:space="preserve">J.cena [EUR]</t>
  </si>
  <si>
    <t xml:space="preserve">Poznámka</t>
  </si>
  <si>
    <t xml:space="preserve">J. Nh [h]</t>
  </si>
  <si>
    <t xml:space="preserve">Nh celkom [h]</t>
  </si>
  <si>
    <t xml:space="preserve">J. hmotnosť_x005F_x005F_x000D_
[t]</t>
  </si>
  <si>
    <t xml:space="preserve">Hmotnosť_x005F_x005F_x000D_
celkom [t]</t>
  </si>
  <si>
    <t xml:space="preserve">J. suť [t]</t>
  </si>
  <si>
    <t xml:space="preserve">Suť Celkom [t]</t>
  </si>
  <si>
    <t xml:space="preserve">ROZPOCET</t>
  </si>
  <si>
    <t xml:space="preserve">K</t>
  </si>
  <si>
    <t xml:space="preserve">132201101</t>
  </si>
  <si>
    <t xml:space="preserve">Výkop ryhy do šírky 600 mm v horn.3 do 100 m3</t>
  </si>
  <si>
    <t xml:space="preserve">m3</t>
  </si>
  <si>
    <t xml:space="preserve">4</t>
  </si>
  <si>
    <t xml:space="preserve">2</t>
  </si>
  <si>
    <t xml:space="preserve">132201109</t>
  </si>
  <si>
    <t xml:space="preserve">Príplatok k cene za lepivosť pri hĺbení rýh šírky do 600 mm zapažených i nezapažených s urovnaním dna v hornine 3</t>
  </si>
  <si>
    <t xml:space="preserve">3</t>
  </si>
  <si>
    <t xml:space="preserve">162301102</t>
  </si>
  <si>
    <t xml:space="preserve">Vodorovné premiestnenie výkopku  po spevnenej ceste z  horniny tr.1-4,  do 100 m3 na vzdialenosť do 1000 m</t>
  </si>
  <si>
    <t xml:space="preserve">6</t>
  </si>
  <si>
    <t xml:space="preserve">167101101</t>
  </si>
  <si>
    <t xml:space="preserve">Nakladanie neuľahnutého výkopku z hornín tr.1-4 do 100 m3</t>
  </si>
  <si>
    <t xml:space="preserve">8</t>
  </si>
  <si>
    <t xml:space="preserve">5</t>
  </si>
  <si>
    <t xml:space="preserve">171201201</t>
  </si>
  <si>
    <t xml:space="preserve">Uloženie sypaniny na skládky do 100 m3</t>
  </si>
  <si>
    <t xml:space="preserve">10</t>
  </si>
  <si>
    <t xml:space="preserve">564231111</t>
  </si>
  <si>
    <t xml:space="preserve">Podklad alebo podsyp zo štrkopiesku s rozprestretím, vlhčením a zhutnením, po zhutnení hr. 100 mm</t>
  </si>
  <si>
    <t xml:space="preserve">m2</t>
  </si>
  <si>
    <t xml:space="preserve">12</t>
  </si>
  <si>
    <t xml:space="preserve">7</t>
  </si>
  <si>
    <t xml:space="preserve">597962131</t>
  </si>
  <si>
    <t xml:space="preserve">Montáž uzavretého žľabu BG, NW 300 do lôžka z betónu prostého tr. C 25/30</t>
  </si>
  <si>
    <t xml:space="preserve">m</t>
  </si>
  <si>
    <t xml:space="preserve">14</t>
  </si>
  <si>
    <t xml:space="preserve">M</t>
  </si>
  <si>
    <t xml:space="preserve">5923002851</t>
  </si>
  <si>
    <t xml:space="preserve">Priekopový žľab BG-GR NW 300 bez spádu, výška 395 mm, dĺžka 1000 mm</t>
  </si>
  <si>
    <t xml:space="preserve">ks</t>
  </si>
  <si>
    <t xml:space="preserve">16</t>
  </si>
  <si>
    <t xml:space="preserve">9</t>
  </si>
  <si>
    <t xml:space="preserve">899201111-R</t>
  </si>
  <si>
    <t xml:space="preserve">Osadenie kompozitnej mreže priekopových žľabov</t>
  </si>
  <si>
    <t xml:space="preserve">18</t>
  </si>
  <si>
    <t xml:space="preserve">5923012156</t>
  </si>
  <si>
    <t xml:space="preserve">Kompozitný rošt BG-GR NW 300, dlžka 1000 mm, oko 38/38, pochôdzny</t>
  </si>
  <si>
    <t xml:space="preserve">11</t>
  </si>
  <si>
    <t xml:space="preserve">5923012351</t>
  </si>
  <si>
    <t xml:space="preserve">Spojovací materiál - držiak na mrežu</t>
  </si>
  <si>
    <t xml:space="preserve">22</t>
  </si>
  <si>
    <t xml:space="preserve">935112211</t>
  </si>
  <si>
    <t xml:space="preserve">Osadenie priekop. žľabu z betón. priekopových tvárnic šírky 500- 800 mm do betónu C 12/15</t>
  </si>
  <si>
    <t xml:space="preserve">24</t>
  </si>
  <si>
    <t xml:space="preserve">13</t>
  </si>
  <si>
    <t xml:space="preserve">5922764160</t>
  </si>
  <si>
    <t xml:space="preserve">Tvárnica priekopová TBM 1-60, 620x300x154,5 mm</t>
  </si>
  <si>
    <t xml:space="preserve">26</t>
  </si>
  <si>
    <t xml:space="preserve">998223011</t>
  </si>
  <si>
    <t xml:space="preserve">Presun hmôt pre pozemné komunikácie s krytom dláždeným (822 2.3, 822 5.3) akejkoľvek dĺžky objektu</t>
  </si>
  <si>
    <t xml:space="preserve">t</t>
  </si>
  <si>
    <t xml:space="preserve">28</t>
  </si>
  <si>
    <t xml:space="preserve">04 - SO 01.4 Lokalita 4 - Fundoš</t>
  </si>
  <si>
    <t xml:space="preserve">    4 - Vodorovné konštrukcie</t>
  </si>
  <si>
    <t xml:space="preserve">465921215</t>
  </si>
  <si>
    <t xml:space="preserve">Ukladanie dlažby z bet. dosiek a tvárnic na sucho, hm. do 60kg so zaliatím maltou MCs hr. do 100 mm</t>
  </si>
  <si>
    <t xml:space="preserve">5922763000</t>
  </si>
  <si>
    <t xml:space="preserve">Tvárnica betónová doska obklad. TBM 2-50, 500x500x100 mm</t>
  </si>
  <si>
    <t xml:space="preserve">567114311</t>
  </si>
  <si>
    <t xml:space="preserve">Podklad z podkladového betónu PB III tr. C 12/15 hr. 100 mm</t>
  </si>
  <si>
    <t xml:space="preserve">15</t>
  </si>
  <si>
    <t xml:space="preserve">938902102</t>
  </si>
  <si>
    <t xml:space="preserve">Čistenie priekop komunikácií o objeme nánosu nad 0,15 do 0,30 m3/m</t>
  </si>
  <si>
    <t xml:space="preserve">30</t>
  </si>
  <si>
    <t xml:space="preserve">32</t>
  </si>
  <si>
    <t xml:space="preserve">06 - SO 01.6 Lokalita 6 Pri základnej škole – naviac práce</t>
  </si>
  <si>
    <t xml:space="preserve">113107132</t>
  </si>
  <si>
    <t xml:space="preserve">Odstránenie krytu v ploche do 200 m2 z betónu prostého, hr. vrstvy 200 mm,  -0,50000t</t>
  </si>
  <si>
    <t xml:space="preserve">171101103</t>
  </si>
  <si>
    <t xml:space="preserve">Uloženie sypaniny do násypu  súdržnej horniny s mierou zhutnenia nad 96 do 100 % podľa Proctor-Standard</t>
  </si>
  <si>
    <t xml:space="preserve">583310004200</t>
  </si>
  <si>
    <t xml:space="preserve">Kamenivo ťažené hrubé drvené frakcia 0-63 mm</t>
  </si>
  <si>
    <t xml:space="preserve">919726543</t>
  </si>
  <si>
    <t xml:space="preserve">Zálievka škár asfaltovou zálievkou za studena</t>
  </si>
  <si>
    <t xml:space="preserve">919735124</t>
  </si>
  <si>
    <t xml:space="preserve">Rezanie existujúceho betónového krytu alebo podkladu hĺbky nad 150 do 200 mm</t>
  </si>
  <si>
    <t xml:space="preserve">935114244</t>
  </si>
  <si>
    <t xml:space="preserve">Osadenie odvodňovacieho žľabu betónového plytkého BGF-Z s ochrannou hranou do lôžka z betónu prostého vnútornej šírky 300 mm, s roštom pre triedu zaťaženia D 400</t>
  </si>
  <si>
    <t xml:space="preserve">592270017800</t>
  </si>
  <si>
    <t xml:space="preserve">Odvodňovací žľab plytký BGF-Z SV G NW 300, dĺžky 1 m, výšky 140 mm, bez spádu, betónový s pozinkovanou hranou</t>
  </si>
  <si>
    <t xml:space="preserve">592270018800</t>
  </si>
  <si>
    <t xml:space="preserve">Liatinový rošt BG-SV NW 300, lxšxhr 500x347x25 mm, rozmer štrbiny SW 18x150 mm, trieda D 400, s rýchlouzáverom</t>
  </si>
  <si>
    <t xml:space="preserve">979082213</t>
  </si>
  <si>
    <t xml:space="preserve">Vodorovná doprava sutiny so zložením a hrubým urovnaním na vzdialenosť do 1 km</t>
  </si>
  <si>
    <t xml:space="preserve">979087212</t>
  </si>
  <si>
    <t xml:space="preserve">Nakladanie na dopravné prostriedky pre vodorovnú dopravu sutiny</t>
  </si>
  <si>
    <t xml:space="preserve">998225111</t>
  </si>
  <si>
    <t xml:space="preserve">Presun hmôt pre pozemnú komunikáciu a letisko s krytom asfaltovým akejkoľvek dĺžky objektu</t>
  </si>
  <si>
    <t xml:space="preserve">07 - SO 01.7 Lokalita 7 - Píla</t>
  </si>
  <si>
    <t xml:space="preserve">919411121</t>
  </si>
  <si>
    <t xml:space="preserve">Čelo priepustu z betónu prostého z rúr DN 600 až DN 800 mm</t>
  </si>
  <si>
    <t xml:space="preserve">919514111</t>
  </si>
  <si>
    <t xml:space="preserve">Zhotovenie priepustu z rúr betónových DN 600 mm</t>
  </si>
  <si>
    <t xml:space="preserve">5922154201</t>
  </si>
  <si>
    <t xml:space="preserve">Betónová rúra s pätkou TA 60/100, 60/100/5,5 cm</t>
  </si>
  <si>
    <t xml:space="preserve">966008119-R</t>
  </si>
  <si>
    <t xml:space="preserve">Vyčistenie rúrového priepustu, z rúr DN do 600 mm</t>
  </si>
  <si>
    <t xml:space="preserve">08 - SO 01.8 Lokalita 8 -  Pri dome č.343 IVS</t>
  </si>
  <si>
    <t xml:space="preserve">010 - SO 01.10 Lokalita 10 - Pri Taborisku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</si>
</sst>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/M/YYYY"/>
    <numFmt numFmtId="166" formatCode="#,##0.00"/>
    <numFmt numFmtId="167" formatCode="#,##0.00%"/>
    <numFmt numFmtId="168" formatCode="DD\.MM\.YYYY"/>
    <numFmt numFmtId="169" formatCode="#,##0.00000"/>
    <numFmt numFmtId="170" formatCode="#,##0.000"/>
    <numFmt numFmtId="171" formatCode="@"/>
  </numFmts>
  <fonts count="36">
    <font>
      <sz val="8"/>
      <name val="Trebuchet MS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AE682"/>
      <name val="Trebuchet MS"/>
      <family val="0"/>
      <charset val="1"/>
    </font>
    <font>
      <sz val="10"/>
      <name val="Trebuchet MS"/>
      <family val="0"/>
      <charset val="1"/>
    </font>
    <font>
      <sz val="10"/>
      <color rgb="FF960000"/>
      <name val="Trebuchet MS"/>
      <family val="0"/>
      <charset val="1"/>
    </font>
    <font>
      <u val="single"/>
      <sz val="10"/>
      <color rgb="FF0000FF"/>
      <name val="Trebuchet MS"/>
      <family val="0"/>
      <charset val="1"/>
    </font>
    <font>
      <u val="single"/>
      <sz val="11"/>
      <color rgb="FF0000FF"/>
      <name val="Calibri"/>
      <family val="0"/>
      <charset val="1"/>
    </font>
    <font>
      <sz val="8"/>
      <color rgb="FF3366FF"/>
      <name val="Trebuchet MS"/>
      <family val="0"/>
      <charset val="1"/>
    </font>
    <font>
      <b val="true"/>
      <sz val="16"/>
      <name val="Trebuchet MS"/>
      <family val="0"/>
      <charset val="1"/>
    </font>
    <font>
      <sz val="9"/>
      <color rgb="FF969696"/>
      <name val="Trebuchet MS"/>
      <family val="0"/>
      <charset val="1"/>
    </font>
    <font>
      <sz val="9"/>
      <name val="Trebuchet MS"/>
      <family val="0"/>
      <charset val="1"/>
    </font>
    <font>
      <b val="true"/>
      <sz val="12"/>
      <name val="Trebuchet MS"/>
      <family val="0"/>
      <charset val="1"/>
    </font>
    <font>
      <sz val="10"/>
      <color rgb="FF464646"/>
      <name val="Trebuchet MS"/>
      <family val="0"/>
      <charset val="1"/>
    </font>
    <font>
      <b val="true"/>
      <sz val="10"/>
      <name val="Trebuchet MS"/>
      <family val="0"/>
      <charset val="1"/>
    </font>
    <font>
      <sz val="8"/>
      <color rgb="FF969696"/>
      <name val="Trebuchet MS"/>
      <family val="0"/>
      <charset val="1"/>
    </font>
    <font>
      <b val="true"/>
      <sz val="8"/>
      <color rgb="FF969696"/>
      <name val="Trebuchet MS"/>
      <family val="0"/>
      <charset val="1"/>
    </font>
    <font>
      <b val="true"/>
      <sz val="10"/>
      <color rgb="FF464646"/>
      <name val="Trebuchet MS"/>
      <family val="0"/>
      <charset val="1"/>
    </font>
    <font>
      <sz val="10"/>
      <color rgb="FF969696"/>
      <name val="Trebuchet MS"/>
      <family val="0"/>
      <charset val="1"/>
    </font>
    <font>
      <b val="true"/>
      <sz val="9"/>
      <name val="Trebuchet MS"/>
      <family val="0"/>
      <charset val="1"/>
    </font>
    <font>
      <sz val="12"/>
      <color rgb="FF969696"/>
      <name val="Trebuchet MS"/>
      <family val="0"/>
      <charset val="1"/>
    </font>
    <font>
      <b val="true"/>
      <sz val="12"/>
      <color rgb="FF960000"/>
      <name val="Trebuchet MS"/>
      <family val="0"/>
      <charset val="1"/>
    </font>
    <font>
      <sz val="12"/>
      <name val="Trebuchet MS"/>
      <family val="0"/>
      <charset val="1"/>
    </font>
    <font>
      <sz val="18"/>
      <color rgb="FF0000FF"/>
      <name val="Wingdings 2"/>
      <family val="0"/>
      <charset val="1"/>
    </font>
    <font>
      <sz val="11"/>
      <name val="Trebuchet MS"/>
      <family val="0"/>
      <charset val="1"/>
    </font>
    <font>
      <b val="true"/>
      <sz val="11"/>
      <color rgb="FF003366"/>
      <name val="Trebuchet MS"/>
      <family val="0"/>
      <charset val="1"/>
    </font>
    <font>
      <sz val="11"/>
      <color rgb="FF003366"/>
      <name val="Trebuchet MS"/>
      <family val="0"/>
      <charset val="1"/>
    </font>
    <font>
      <sz val="11"/>
      <color rgb="FF969696"/>
      <name val="Trebuchet MS"/>
      <family val="0"/>
      <charset val="1"/>
    </font>
    <font>
      <b val="true"/>
      <sz val="12"/>
      <color rgb="FF800000"/>
      <name val="Trebuchet MS"/>
      <family val="0"/>
      <charset val="1"/>
    </font>
    <font>
      <sz val="12"/>
      <color rgb="FF003366"/>
      <name val="Trebuchet MS"/>
      <family val="0"/>
      <charset val="1"/>
    </font>
    <font>
      <sz val="10"/>
      <color rgb="FF003366"/>
      <name val="Trebuchet MS"/>
      <family val="0"/>
      <charset val="1"/>
    </font>
    <font>
      <sz val="8"/>
      <color rgb="FF960000"/>
      <name val="Trebuchet MS"/>
      <family val="0"/>
      <charset val="1"/>
    </font>
    <font>
      <b val="true"/>
      <sz val="8"/>
      <name val="Trebuchet MS"/>
      <family val="0"/>
      <charset val="1"/>
    </font>
    <font>
      <sz val="8"/>
      <color rgb="FF003366"/>
      <name val="Trebuchet MS"/>
      <family val="0"/>
      <charset val="1"/>
    </font>
    <font>
      <i val="true"/>
      <sz val="8"/>
      <color rgb="FF0000FF"/>
      <name val="Trebuchet MS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AE682"/>
        <bgColor rgb="FFFFCC99"/>
      </patternFill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1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2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2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2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3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31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0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6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1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35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5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5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35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AE682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270360</xdr:colOff>
      <xdr:row>0</xdr:row>
      <xdr:rowOff>270360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70360" cy="270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276120</xdr:colOff>
      <xdr:row>0</xdr:row>
      <xdr:rowOff>276120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X9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89" activePane="bottomLeft" state="frozen"/>
      <selection pane="topLeft" activeCell="A1" activeCellId="0" sqref="A1"/>
      <selection pane="bottomLeft" activeCell="AD10" activeCellId="0" sqref="AD10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33" min="4" style="0" width="2.5"/>
    <col collapsed="false" customWidth="true" hidden="false" outlineLevel="0" max="34" min="34" style="0" width="3.31"/>
    <col collapsed="false" customWidth="true" hidden="false" outlineLevel="0" max="37" min="35" style="0" width="2.5"/>
    <col collapsed="false" customWidth="true" hidden="false" outlineLevel="0" max="38" min="38" style="0" width="8.33"/>
    <col collapsed="false" customWidth="true" hidden="false" outlineLevel="0" max="39" min="39" style="0" width="3.31"/>
    <col collapsed="false" customWidth="true" hidden="false" outlineLevel="0" max="40" min="40" style="0" width="13.34"/>
    <col collapsed="false" customWidth="true" hidden="false" outlineLevel="0" max="41" min="41" style="0" width="7.49"/>
    <col collapsed="false" customWidth="true" hidden="false" outlineLevel="0" max="42" min="42" style="0" width="4.16"/>
    <col collapsed="false" customWidth="true" hidden="false" outlineLevel="0" max="43" min="43" style="0" width="1.66"/>
    <col collapsed="false" customWidth="true" hidden="false" outlineLevel="0" max="44" min="44" style="0" width="13.66"/>
    <col collapsed="false" customWidth="true" hidden="true" outlineLevel="0" max="46" min="45" style="0" width="25.82"/>
    <col collapsed="false" customWidth="true" hidden="true" outlineLevel="0" max="47" min="47" style="0" width="25.01"/>
    <col collapsed="false" customWidth="true" hidden="true" outlineLevel="0" max="52" min="48" style="0" width="21.67"/>
    <col collapsed="false" customWidth="true" hidden="true" outlineLevel="0" max="53" min="53" style="0" width="19.16"/>
    <col collapsed="false" customWidth="true" hidden="true" outlineLevel="0" max="54" min="54" style="0" width="25.01"/>
    <col collapsed="false" customWidth="true" hidden="true" outlineLevel="0" max="56" min="55" style="0" width="19.16"/>
    <col collapsed="false" customWidth="true" hidden="false" outlineLevel="0" max="57" min="57" style="0" width="66.51"/>
    <col collapsed="false" customWidth="true" hidden="false" outlineLevel="0" max="70" min="58" style="0" width="8.59"/>
    <col collapsed="false" customWidth="true" hidden="true" outlineLevel="0" max="89" min="71" style="0" width="9.33"/>
    <col collapsed="false" customWidth="true" hidden="false" outlineLevel="0" max="1025" min="90" style="0" width="8.59"/>
  </cols>
  <sheetData>
    <row r="1" customFormat="false" ht="21.4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2"/>
      <c r="H1" s="2"/>
      <c r="I1" s="2"/>
      <c r="J1" s="2"/>
      <c r="K1" s="4" t="s">
        <v>2</v>
      </c>
      <c r="L1" s="4"/>
      <c r="M1" s="4"/>
      <c r="N1" s="4"/>
      <c r="O1" s="4"/>
      <c r="P1" s="4"/>
      <c r="Q1" s="4"/>
      <c r="R1" s="4"/>
      <c r="S1" s="4"/>
      <c r="T1" s="2"/>
      <c r="U1" s="2"/>
      <c r="V1" s="2"/>
      <c r="W1" s="4" t="s">
        <v>3</v>
      </c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6" t="s">
        <v>4</v>
      </c>
      <c r="BB1" s="6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T1" s="7" t="s">
        <v>5</v>
      </c>
      <c r="BU1" s="7" t="s">
        <v>5</v>
      </c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R2" s="9" t="s">
        <v>7</v>
      </c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S2" s="10" t="s">
        <v>8</v>
      </c>
      <c r="BT2" s="10" t="s">
        <v>9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3"/>
      <c r="BS3" s="10" t="s">
        <v>8</v>
      </c>
      <c r="BT3" s="10" t="s">
        <v>9</v>
      </c>
    </row>
    <row r="4" customFormat="false" ht="36.95" hidden="false" customHeight="true" outlineLevel="0" collapsed="false">
      <c r="B4" s="14"/>
      <c r="C4" s="15" t="s">
        <v>10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6"/>
      <c r="AS4" s="17" t="s">
        <v>11</v>
      </c>
      <c r="BS4" s="10" t="s">
        <v>8</v>
      </c>
    </row>
    <row r="5" customFormat="false" ht="14.45" hidden="false" customHeight="true" outlineLevel="0" collapsed="false">
      <c r="B5" s="14"/>
      <c r="C5" s="18"/>
      <c r="D5" s="19" t="s">
        <v>12</v>
      </c>
      <c r="E5" s="18"/>
      <c r="F5" s="18"/>
      <c r="G5" s="18"/>
      <c r="H5" s="18"/>
      <c r="I5" s="18"/>
      <c r="J5" s="18"/>
      <c r="K5" s="20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18"/>
      <c r="AQ5" s="16"/>
      <c r="BS5" s="10" t="s">
        <v>8</v>
      </c>
    </row>
    <row r="6" customFormat="false" ht="36.95" hidden="false" customHeight="true" outlineLevel="0" collapsed="false">
      <c r="B6" s="14"/>
      <c r="C6" s="18"/>
      <c r="D6" s="21" t="s">
        <v>14</v>
      </c>
      <c r="E6" s="18"/>
      <c r="F6" s="18"/>
      <c r="G6" s="18"/>
      <c r="H6" s="18"/>
      <c r="I6" s="18"/>
      <c r="J6" s="18"/>
      <c r="K6" s="22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18"/>
      <c r="AQ6" s="16"/>
      <c r="BS6" s="10" t="s">
        <v>8</v>
      </c>
    </row>
    <row r="7" customFormat="false" ht="14.45" hidden="false" customHeight="true" outlineLevel="0" collapsed="false">
      <c r="B7" s="14"/>
      <c r="C7" s="18"/>
      <c r="D7" s="23" t="s">
        <v>16</v>
      </c>
      <c r="E7" s="18"/>
      <c r="F7" s="18"/>
      <c r="G7" s="18"/>
      <c r="H7" s="18"/>
      <c r="I7" s="18"/>
      <c r="J7" s="18"/>
      <c r="K7" s="20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3" t="s">
        <v>17</v>
      </c>
      <c r="AL7" s="18"/>
      <c r="AM7" s="18"/>
      <c r="AN7" s="20"/>
      <c r="AO7" s="18"/>
      <c r="AP7" s="18"/>
      <c r="AQ7" s="16"/>
      <c r="BS7" s="10" t="s">
        <v>8</v>
      </c>
    </row>
    <row r="8" customFormat="false" ht="14.45" hidden="false" customHeight="true" outlineLevel="0" collapsed="false">
      <c r="B8" s="14"/>
      <c r="C8" s="18"/>
      <c r="D8" s="23" t="s">
        <v>18</v>
      </c>
      <c r="E8" s="18"/>
      <c r="F8" s="18"/>
      <c r="G8" s="18"/>
      <c r="H8" s="18"/>
      <c r="I8" s="18"/>
      <c r="J8" s="18"/>
      <c r="K8" s="20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3" t="s">
        <v>20</v>
      </c>
      <c r="AL8" s="18"/>
      <c r="AM8" s="18"/>
      <c r="AN8" s="24" t="n">
        <v>43853</v>
      </c>
      <c r="AO8" s="18"/>
      <c r="AP8" s="18"/>
      <c r="AQ8" s="16"/>
      <c r="BS8" s="10" t="s">
        <v>8</v>
      </c>
    </row>
    <row r="9" customFormat="false" ht="14.45" hidden="false" customHeight="true" outlineLevel="0" collapsed="false">
      <c r="B9" s="1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6"/>
      <c r="BS9" s="10" t="s">
        <v>8</v>
      </c>
    </row>
    <row r="10" customFormat="false" ht="14.45" hidden="false" customHeight="true" outlineLevel="0" collapsed="false">
      <c r="B10" s="14"/>
      <c r="C10" s="18"/>
      <c r="D10" s="23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3" t="s">
        <v>22</v>
      </c>
      <c r="AL10" s="18"/>
      <c r="AM10" s="18"/>
      <c r="AN10" s="20"/>
      <c r="AO10" s="18"/>
      <c r="AP10" s="18"/>
      <c r="AQ10" s="16"/>
      <c r="BS10" s="10" t="s">
        <v>8</v>
      </c>
    </row>
    <row r="11" customFormat="false" ht="18.4" hidden="false" customHeight="true" outlineLevel="0" collapsed="false">
      <c r="B11" s="14"/>
      <c r="C11" s="18"/>
      <c r="D11" s="18"/>
      <c r="E11" s="20" t="s">
        <v>23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3" t="s">
        <v>24</v>
      </c>
      <c r="AL11" s="18"/>
      <c r="AM11" s="18"/>
      <c r="AN11" s="20"/>
      <c r="AO11" s="18"/>
      <c r="AP11" s="18"/>
      <c r="AQ11" s="16"/>
      <c r="BS11" s="10" t="s">
        <v>8</v>
      </c>
    </row>
    <row r="12" customFormat="false" ht="6.95" hidden="false" customHeight="true" outlineLevel="0" collapsed="false"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6"/>
      <c r="BS12" s="10" t="s">
        <v>8</v>
      </c>
    </row>
    <row r="13" customFormat="false" ht="14.45" hidden="false" customHeight="true" outlineLevel="0" collapsed="false">
      <c r="B13" s="14"/>
      <c r="C13" s="18"/>
      <c r="D13" s="23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3" t="s">
        <v>22</v>
      </c>
      <c r="AL13" s="18"/>
      <c r="AM13" s="18"/>
      <c r="AN13" s="20"/>
      <c r="AO13" s="18"/>
      <c r="AP13" s="18"/>
      <c r="AQ13" s="16"/>
      <c r="BS13" s="10" t="s">
        <v>8</v>
      </c>
    </row>
    <row r="14" customFormat="false" ht="15" hidden="false" customHeight="false" outlineLevel="0" collapsed="false">
      <c r="B14" s="14"/>
      <c r="C14" s="18"/>
      <c r="D14" s="18"/>
      <c r="E14" s="20" t="s">
        <v>26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3" t="s">
        <v>24</v>
      </c>
      <c r="AL14" s="18"/>
      <c r="AM14" s="18"/>
      <c r="AN14" s="20"/>
      <c r="AO14" s="18"/>
      <c r="AP14" s="18"/>
      <c r="AQ14" s="16"/>
      <c r="BS14" s="10" t="s">
        <v>8</v>
      </c>
    </row>
    <row r="15" customFormat="false" ht="6.95" hidden="false" customHeight="true" outlineLevel="0" collapsed="false">
      <c r="B15" s="1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6"/>
      <c r="BS15" s="10" t="s">
        <v>5</v>
      </c>
    </row>
    <row r="16" customFormat="false" ht="14.45" hidden="false" customHeight="true" outlineLevel="0" collapsed="false">
      <c r="B16" s="14"/>
      <c r="C16" s="18"/>
      <c r="D16" s="23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3" t="s">
        <v>22</v>
      </c>
      <c r="AL16" s="18"/>
      <c r="AM16" s="18"/>
      <c r="AN16" s="20"/>
      <c r="AO16" s="18"/>
      <c r="AP16" s="18"/>
      <c r="AQ16" s="16"/>
      <c r="BS16" s="10" t="s">
        <v>5</v>
      </c>
    </row>
    <row r="17" customFormat="false" ht="18.4" hidden="false" customHeight="true" outlineLevel="0" collapsed="false">
      <c r="B17" s="14"/>
      <c r="C17" s="18"/>
      <c r="D17" s="18"/>
      <c r="E17" s="20" t="s">
        <v>28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3" t="s">
        <v>24</v>
      </c>
      <c r="AL17" s="18"/>
      <c r="AM17" s="18"/>
      <c r="AN17" s="20"/>
      <c r="AO17" s="18"/>
      <c r="AP17" s="18"/>
      <c r="AQ17" s="16"/>
      <c r="BS17" s="10" t="s">
        <v>29</v>
      </c>
    </row>
    <row r="18" customFormat="false" ht="6.95" hidden="false" customHeight="true" outlineLevel="0" collapsed="false">
      <c r="B18" s="1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6"/>
      <c r="BS18" s="10" t="s">
        <v>30</v>
      </c>
    </row>
    <row r="19" customFormat="false" ht="14.45" hidden="false" customHeight="true" outlineLevel="0" collapsed="false">
      <c r="B19" s="14"/>
      <c r="C19" s="18"/>
      <c r="D19" s="23" t="s">
        <v>31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3" t="s">
        <v>22</v>
      </c>
      <c r="AL19" s="18"/>
      <c r="AM19" s="18"/>
      <c r="AN19" s="20"/>
      <c r="AO19" s="18"/>
      <c r="AP19" s="18"/>
      <c r="AQ19" s="16"/>
      <c r="BS19" s="10" t="s">
        <v>30</v>
      </c>
    </row>
    <row r="20" customFormat="false" ht="18.4" hidden="false" customHeight="true" outlineLevel="0" collapsed="false">
      <c r="B20" s="14"/>
      <c r="C20" s="18"/>
      <c r="D20" s="18"/>
      <c r="E20" s="20" t="s">
        <v>32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3" t="s">
        <v>24</v>
      </c>
      <c r="AL20" s="18"/>
      <c r="AM20" s="18"/>
      <c r="AN20" s="20"/>
      <c r="AO20" s="18"/>
      <c r="AP20" s="18"/>
      <c r="AQ20" s="16"/>
    </row>
    <row r="21" customFormat="false" ht="6.95" hidden="false" customHeight="true" outlineLevel="0" collapsed="false">
      <c r="B21" s="1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6"/>
    </row>
    <row r="22" customFormat="false" ht="15" hidden="false" customHeight="false" outlineLevel="0" collapsed="false">
      <c r="B22" s="14"/>
      <c r="C22" s="18"/>
      <c r="D22" s="23" t="s">
        <v>33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6"/>
    </row>
    <row r="23" customFormat="false" ht="16.5" hidden="false" customHeight="true" outlineLevel="0" collapsed="false">
      <c r="B23" s="14"/>
      <c r="C23" s="18"/>
      <c r="D23" s="18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18"/>
      <c r="AP23" s="18"/>
      <c r="AQ23" s="16"/>
    </row>
    <row r="24" customFormat="false" ht="6.95" hidden="false" customHeight="true" outlineLevel="0" collapsed="false">
      <c r="B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6"/>
    </row>
    <row r="25" customFormat="false" ht="6.95" hidden="false" customHeight="true" outlineLevel="0" collapsed="false">
      <c r="B25" s="14"/>
      <c r="C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18"/>
      <c r="AQ25" s="16"/>
    </row>
    <row r="26" customFormat="false" ht="14.45" hidden="false" customHeight="true" outlineLevel="0" collapsed="false">
      <c r="B26" s="14"/>
      <c r="C26" s="18"/>
      <c r="D26" s="27" t="s">
        <v>34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8" t="n">
        <f aca="false">ROUND(AG87,2)</f>
        <v>89464.19</v>
      </c>
      <c r="AL26" s="28"/>
      <c r="AM26" s="28"/>
      <c r="AN26" s="28"/>
      <c r="AO26" s="28"/>
      <c r="AP26" s="18"/>
      <c r="AQ26" s="16"/>
    </row>
    <row r="27" customFormat="false" ht="14.45" hidden="false" customHeight="true" outlineLevel="0" collapsed="false">
      <c r="B27" s="14"/>
      <c r="C27" s="18"/>
      <c r="D27" s="27" t="s">
        <v>35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8" t="n">
        <f aca="false">ROUND(AG95,2)</f>
        <v>0</v>
      </c>
      <c r="AL27" s="28"/>
      <c r="AM27" s="28"/>
      <c r="AN27" s="28"/>
      <c r="AO27" s="28"/>
      <c r="AP27" s="18"/>
      <c r="AQ27" s="16"/>
    </row>
    <row r="28" s="29" customFormat="true" ht="6.95" hidden="false" customHeight="true" outlineLevel="0" collapsed="false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2"/>
    </row>
    <row r="29" s="29" customFormat="true" ht="25.9" hidden="false" customHeight="true" outlineLevel="0" collapsed="false">
      <c r="B29" s="30"/>
      <c r="C29" s="31"/>
      <c r="D29" s="33" t="s">
        <v>36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 t="n">
        <f aca="false">ROUND(AK26+AK27,2)</f>
        <v>89464.19</v>
      </c>
      <c r="AL29" s="35"/>
      <c r="AM29" s="35"/>
      <c r="AN29" s="35"/>
      <c r="AO29" s="35"/>
      <c r="AP29" s="31"/>
      <c r="AQ29" s="32"/>
    </row>
    <row r="30" s="29" customFormat="true" ht="6.95" hidden="false" customHeight="true" outlineLevel="0" collapsed="false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2"/>
    </row>
    <row r="31" s="36" customFormat="true" ht="14.45" hidden="false" customHeight="true" outlineLevel="0" collapsed="false">
      <c r="B31" s="37"/>
      <c r="C31" s="38"/>
      <c r="D31" s="39" t="s">
        <v>37</v>
      </c>
      <c r="E31" s="38"/>
      <c r="F31" s="39" t="s">
        <v>38</v>
      </c>
      <c r="G31" s="38"/>
      <c r="H31" s="38"/>
      <c r="I31" s="38"/>
      <c r="J31" s="38"/>
      <c r="K31" s="38"/>
      <c r="L31" s="40" t="n">
        <v>0.2</v>
      </c>
      <c r="M31" s="40"/>
      <c r="N31" s="40"/>
      <c r="O31" s="40"/>
      <c r="P31" s="38"/>
      <c r="Q31" s="38"/>
      <c r="R31" s="38"/>
      <c r="S31" s="38"/>
      <c r="T31" s="41" t="s">
        <v>39</v>
      </c>
      <c r="U31" s="38"/>
      <c r="V31" s="38"/>
      <c r="W31" s="42" t="n">
        <f aca="false">ROUND(AZ87+SUM(CD96),2)</f>
        <v>0</v>
      </c>
      <c r="X31" s="42"/>
      <c r="Y31" s="42"/>
      <c r="Z31" s="42"/>
      <c r="AA31" s="42"/>
      <c r="AB31" s="42"/>
      <c r="AC31" s="42"/>
      <c r="AD31" s="42"/>
      <c r="AE31" s="42"/>
      <c r="AF31" s="38"/>
      <c r="AG31" s="38"/>
      <c r="AH31" s="38"/>
      <c r="AI31" s="38"/>
      <c r="AJ31" s="38"/>
      <c r="AK31" s="42" t="n">
        <f aca="false">ROUND(AV87+SUM(BY96),2)</f>
        <v>0</v>
      </c>
      <c r="AL31" s="42"/>
      <c r="AM31" s="42"/>
      <c r="AN31" s="42"/>
      <c r="AO31" s="42"/>
      <c r="AP31" s="38"/>
      <c r="AQ31" s="43"/>
    </row>
    <row r="32" s="36" customFormat="true" ht="14.45" hidden="false" customHeight="true" outlineLevel="0" collapsed="false">
      <c r="B32" s="37"/>
      <c r="C32" s="38"/>
      <c r="D32" s="38"/>
      <c r="E32" s="38"/>
      <c r="F32" s="39" t="s">
        <v>40</v>
      </c>
      <c r="G32" s="38"/>
      <c r="H32" s="38"/>
      <c r="I32" s="38"/>
      <c r="J32" s="38"/>
      <c r="K32" s="38"/>
      <c r="L32" s="40" t="n">
        <v>0.2</v>
      </c>
      <c r="M32" s="40"/>
      <c r="N32" s="40"/>
      <c r="O32" s="40"/>
      <c r="P32" s="38"/>
      <c r="Q32" s="38"/>
      <c r="R32" s="38"/>
      <c r="S32" s="38"/>
      <c r="T32" s="41" t="s">
        <v>39</v>
      </c>
      <c r="U32" s="38"/>
      <c r="V32" s="38"/>
      <c r="W32" s="42" t="n">
        <f aca="false">ROUND(BA87+SUM(CE96),2)</f>
        <v>89464.19</v>
      </c>
      <c r="X32" s="42"/>
      <c r="Y32" s="42"/>
      <c r="Z32" s="42"/>
      <c r="AA32" s="42"/>
      <c r="AB32" s="42"/>
      <c r="AC32" s="42"/>
      <c r="AD32" s="42"/>
      <c r="AE32" s="42"/>
      <c r="AF32" s="38"/>
      <c r="AG32" s="38"/>
      <c r="AH32" s="38"/>
      <c r="AI32" s="38"/>
      <c r="AJ32" s="38"/>
      <c r="AK32" s="42" t="n">
        <f aca="false">ROUND(AW87+SUM(BZ96),2)</f>
        <v>17892.84</v>
      </c>
      <c r="AL32" s="42"/>
      <c r="AM32" s="42"/>
      <c r="AN32" s="42"/>
      <c r="AO32" s="42"/>
      <c r="AP32" s="38"/>
      <c r="AQ32" s="43"/>
    </row>
    <row r="33" s="36" customFormat="true" ht="14.45" hidden="true" customHeight="true" outlineLevel="0" collapsed="false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40" t="n">
        <v>0.2</v>
      </c>
      <c r="M33" s="40"/>
      <c r="N33" s="40"/>
      <c r="O33" s="40"/>
      <c r="P33" s="38"/>
      <c r="Q33" s="38"/>
      <c r="R33" s="38"/>
      <c r="S33" s="38"/>
      <c r="T33" s="41" t="s">
        <v>39</v>
      </c>
      <c r="U33" s="38"/>
      <c r="V33" s="38"/>
      <c r="W33" s="42" t="n">
        <f aca="false">ROUND(BB87+SUM(CF96),2)</f>
        <v>0</v>
      </c>
      <c r="X33" s="42"/>
      <c r="Y33" s="42"/>
      <c r="Z33" s="42"/>
      <c r="AA33" s="42"/>
      <c r="AB33" s="42"/>
      <c r="AC33" s="42"/>
      <c r="AD33" s="42"/>
      <c r="AE33" s="42"/>
      <c r="AF33" s="38"/>
      <c r="AG33" s="38"/>
      <c r="AH33" s="38"/>
      <c r="AI33" s="38"/>
      <c r="AJ33" s="38"/>
      <c r="AK33" s="42" t="n">
        <v>0</v>
      </c>
      <c r="AL33" s="42"/>
      <c r="AM33" s="42"/>
      <c r="AN33" s="42"/>
      <c r="AO33" s="42"/>
      <c r="AP33" s="38"/>
      <c r="AQ33" s="43"/>
    </row>
    <row r="34" s="36" customFormat="true" ht="14.45" hidden="true" customHeight="true" outlineLevel="0" collapsed="false">
      <c r="B34" s="37"/>
      <c r="C34" s="38"/>
      <c r="D34" s="38"/>
      <c r="E34" s="38"/>
      <c r="F34" s="39" t="s">
        <v>42</v>
      </c>
      <c r="G34" s="38"/>
      <c r="H34" s="38"/>
      <c r="I34" s="38"/>
      <c r="J34" s="38"/>
      <c r="K34" s="38"/>
      <c r="L34" s="40" t="n">
        <v>0.2</v>
      </c>
      <c r="M34" s="40"/>
      <c r="N34" s="40"/>
      <c r="O34" s="40"/>
      <c r="P34" s="38"/>
      <c r="Q34" s="38"/>
      <c r="R34" s="38"/>
      <c r="S34" s="38"/>
      <c r="T34" s="41" t="s">
        <v>39</v>
      </c>
      <c r="U34" s="38"/>
      <c r="V34" s="38"/>
      <c r="W34" s="42" t="n">
        <f aca="false">ROUND(BC87+SUM(CG96),2)</f>
        <v>0</v>
      </c>
      <c r="X34" s="42"/>
      <c r="Y34" s="42"/>
      <c r="Z34" s="42"/>
      <c r="AA34" s="42"/>
      <c r="AB34" s="42"/>
      <c r="AC34" s="42"/>
      <c r="AD34" s="42"/>
      <c r="AE34" s="42"/>
      <c r="AF34" s="38"/>
      <c r="AG34" s="38"/>
      <c r="AH34" s="38"/>
      <c r="AI34" s="38"/>
      <c r="AJ34" s="38"/>
      <c r="AK34" s="42" t="n">
        <v>0</v>
      </c>
      <c r="AL34" s="42"/>
      <c r="AM34" s="42"/>
      <c r="AN34" s="42"/>
      <c r="AO34" s="42"/>
      <c r="AP34" s="38"/>
      <c r="AQ34" s="43"/>
    </row>
    <row r="35" s="36" customFormat="true" ht="14.45" hidden="true" customHeight="true" outlineLevel="0" collapsed="false">
      <c r="B35" s="37"/>
      <c r="C35" s="38"/>
      <c r="D35" s="38"/>
      <c r="E35" s="38"/>
      <c r="F35" s="39" t="s">
        <v>43</v>
      </c>
      <c r="G35" s="38"/>
      <c r="H35" s="38"/>
      <c r="I35" s="38"/>
      <c r="J35" s="38"/>
      <c r="K35" s="38"/>
      <c r="L35" s="40" t="n">
        <v>0</v>
      </c>
      <c r="M35" s="40"/>
      <c r="N35" s="40"/>
      <c r="O35" s="40"/>
      <c r="P35" s="38"/>
      <c r="Q35" s="38"/>
      <c r="R35" s="38"/>
      <c r="S35" s="38"/>
      <c r="T35" s="41" t="s">
        <v>39</v>
      </c>
      <c r="U35" s="38"/>
      <c r="V35" s="38"/>
      <c r="W35" s="42" t="n">
        <f aca="false">ROUND(BD87+SUM(CH96),2)</f>
        <v>0</v>
      </c>
      <c r="X35" s="42"/>
      <c r="Y35" s="42"/>
      <c r="Z35" s="42"/>
      <c r="AA35" s="42"/>
      <c r="AB35" s="42"/>
      <c r="AC35" s="42"/>
      <c r="AD35" s="42"/>
      <c r="AE35" s="42"/>
      <c r="AF35" s="38"/>
      <c r="AG35" s="38"/>
      <c r="AH35" s="38"/>
      <c r="AI35" s="38"/>
      <c r="AJ35" s="38"/>
      <c r="AK35" s="42" t="n">
        <v>0</v>
      </c>
      <c r="AL35" s="42"/>
      <c r="AM35" s="42"/>
      <c r="AN35" s="42"/>
      <c r="AO35" s="42"/>
      <c r="AP35" s="38"/>
      <c r="AQ35" s="43"/>
    </row>
    <row r="36" s="29" customFormat="true" ht="6.95" hidden="false" customHeight="true" outlineLevel="0" collapsed="false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2"/>
    </row>
    <row r="37" s="29" customFormat="true" ht="25.9" hidden="false" customHeight="true" outlineLevel="0" collapsed="false">
      <c r="B37" s="30"/>
      <c r="C37" s="44"/>
      <c r="D37" s="45" t="s">
        <v>44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45</v>
      </c>
      <c r="U37" s="46"/>
      <c r="V37" s="46"/>
      <c r="W37" s="46"/>
      <c r="X37" s="48" t="s">
        <v>46</v>
      </c>
      <c r="Y37" s="48"/>
      <c r="Z37" s="48"/>
      <c r="AA37" s="48"/>
      <c r="AB37" s="48"/>
      <c r="AC37" s="46"/>
      <c r="AD37" s="46"/>
      <c r="AE37" s="46"/>
      <c r="AF37" s="46"/>
      <c r="AG37" s="46"/>
      <c r="AH37" s="46"/>
      <c r="AI37" s="46"/>
      <c r="AJ37" s="46"/>
      <c r="AK37" s="49" t="n">
        <f aca="false">SUM(AK29:AK35)</f>
        <v>107357.03</v>
      </c>
      <c r="AL37" s="49"/>
      <c r="AM37" s="49"/>
      <c r="AN37" s="49"/>
      <c r="AO37" s="49"/>
      <c r="AP37" s="44"/>
      <c r="AQ37" s="32"/>
    </row>
    <row r="38" s="29" customFormat="true" ht="14.45" hidden="false" customHeight="true" outlineLevel="0" collapsed="false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</row>
    <row r="39" customFormat="false" ht="13.5" hidden="false" customHeight="false" outlineLevel="0" collapsed="false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6"/>
    </row>
    <row r="40" customFormat="false" ht="13.5" hidden="false" customHeight="false" outlineLevel="0" collapsed="false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6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6"/>
    </row>
    <row r="49" s="29" customFormat="true" ht="15" hidden="false" customHeight="false" outlineLevel="0" collapsed="false">
      <c r="B49" s="30"/>
      <c r="C49" s="31"/>
      <c r="D49" s="50" t="s">
        <v>47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1"/>
      <c r="AB49" s="31"/>
      <c r="AC49" s="50" t="s">
        <v>48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1"/>
      <c r="AQ49" s="32"/>
    </row>
    <row r="50" customFormat="false" ht="13.5" hidden="false" customHeight="false" outlineLevel="0" collapsed="false">
      <c r="B50" s="14"/>
      <c r="C50" s="18"/>
      <c r="D50" s="53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54"/>
      <c r="AA50" s="18"/>
      <c r="AB50" s="18"/>
      <c r="AC50" s="53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54"/>
      <c r="AP50" s="18"/>
      <c r="AQ50" s="16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54"/>
      <c r="AA51" s="18"/>
      <c r="AB51" s="18"/>
      <c r="AC51" s="53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54"/>
      <c r="AP51" s="18"/>
      <c r="AQ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54"/>
      <c r="AA52" s="18"/>
      <c r="AB52" s="18"/>
      <c r="AC52" s="53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54"/>
      <c r="AP52" s="18"/>
      <c r="AQ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54"/>
      <c r="AA53" s="18"/>
      <c r="AB53" s="18"/>
      <c r="AC53" s="53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54"/>
      <c r="AP53" s="18"/>
      <c r="AQ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54"/>
      <c r="AA54" s="18"/>
      <c r="AB54" s="18"/>
      <c r="AC54" s="53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54"/>
      <c r="AP54" s="18"/>
      <c r="AQ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54"/>
      <c r="AA55" s="18"/>
      <c r="AB55" s="18"/>
      <c r="AC55" s="53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54"/>
      <c r="AP55" s="18"/>
      <c r="AQ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54"/>
      <c r="AA56" s="18"/>
      <c r="AB56" s="18"/>
      <c r="AC56" s="53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54"/>
      <c r="AP56" s="18"/>
      <c r="AQ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54"/>
      <c r="AA57" s="18"/>
      <c r="AB57" s="18"/>
      <c r="AC57" s="53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54"/>
      <c r="AP57" s="18"/>
      <c r="AQ57" s="16"/>
    </row>
    <row r="58" s="29" customFormat="true" ht="15" hidden="false" customHeight="false" outlineLevel="0" collapsed="false">
      <c r="B58" s="30"/>
      <c r="C58" s="31"/>
      <c r="D58" s="55" t="s">
        <v>49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50</v>
      </c>
      <c r="S58" s="56"/>
      <c r="T58" s="56"/>
      <c r="U58" s="56"/>
      <c r="V58" s="56"/>
      <c r="W58" s="56"/>
      <c r="X58" s="56"/>
      <c r="Y58" s="56"/>
      <c r="Z58" s="58"/>
      <c r="AA58" s="31"/>
      <c r="AB58" s="31"/>
      <c r="AC58" s="55" t="s">
        <v>49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50</v>
      </c>
      <c r="AN58" s="56"/>
      <c r="AO58" s="58"/>
      <c r="AP58" s="31"/>
      <c r="AQ58" s="32"/>
    </row>
    <row r="59" customFormat="false" ht="13.5" hidden="false" customHeight="false" outlineLevel="0" collapsed="false">
      <c r="B59" s="14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6"/>
    </row>
    <row r="60" s="29" customFormat="true" ht="15" hidden="false" customHeight="false" outlineLevel="0" collapsed="false">
      <c r="B60" s="30"/>
      <c r="C60" s="31"/>
      <c r="D60" s="50" t="s">
        <v>51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1"/>
      <c r="AB60" s="31"/>
      <c r="AC60" s="50" t="s">
        <v>52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1"/>
      <c r="AQ60" s="32"/>
    </row>
    <row r="61" customFormat="false" ht="13.5" hidden="false" customHeight="false" outlineLevel="0" collapsed="false">
      <c r="B61" s="14"/>
      <c r="C61" s="18"/>
      <c r="D61" s="53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54"/>
      <c r="AA61" s="18"/>
      <c r="AB61" s="18"/>
      <c r="AC61" s="53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54"/>
      <c r="AP61" s="18"/>
      <c r="AQ61" s="16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54"/>
      <c r="AA62" s="18"/>
      <c r="AB62" s="18"/>
      <c r="AC62" s="53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54"/>
      <c r="AP62" s="18"/>
      <c r="AQ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54"/>
      <c r="AA63" s="18"/>
      <c r="AB63" s="18"/>
      <c r="AC63" s="53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54"/>
      <c r="AP63" s="18"/>
      <c r="AQ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54"/>
      <c r="AA64" s="18"/>
      <c r="AB64" s="18"/>
      <c r="AC64" s="53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54"/>
      <c r="AP64" s="18"/>
      <c r="AQ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54"/>
      <c r="AA65" s="18"/>
      <c r="AB65" s="18"/>
      <c r="AC65" s="53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54"/>
      <c r="AP65" s="18"/>
      <c r="AQ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54"/>
      <c r="AA66" s="18"/>
      <c r="AB66" s="18"/>
      <c r="AC66" s="53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54"/>
      <c r="AP66" s="18"/>
      <c r="AQ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54"/>
      <c r="AA67" s="18"/>
      <c r="AB67" s="18"/>
      <c r="AC67" s="53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54"/>
      <c r="AP67" s="18"/>
      <c r="AQ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54"/>
      <c r="AA68" s="18"/>
      <c r="AB68" s="18"/>
      <c r="AC68" s="53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54"/>
      <c r="AP68" s="18"/>
      <c r="AQ68" s="16"/>
    </row>
    <row r="69" s="29" customFormat="true" ht="15" hidden="false" customHeight="false" outlineLevel="0" collapsed="false">
      <c r="B69" s="30"/>
      <c r="C69" s="31"/>
      <c r="D69" s="55" t="s">
        <v>49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50</v>
      </c>
      <c r="S69" s="56"/>
      <c r="T69" s="56"/>
      <c r="U69" s="56"/>
      <c r="V69" s="56"/>
      <c r="W69" s="56"/>
      <c r="X69" s="56"/>
      <c r="Y69" s="56"/>
      <c r="Z69" s="58"/>
      <c r="AA69" s="31"/>
      <c r="AB69" s="31"/>
      <c r="AC69" s="55" t="s">
        <v>49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50</v>
      </c>
      <c r="AN69" s="56"/>
      <c r="AO69" s="58"/>
      <c r="AP69" s="31"/>
      <c r="AQ69" s="32"/>
    </row>
    <row r="70" s="29" customFormat="true" ht="6.95" hidden="false" customHeight="true" outlineLevel="0" collapsed="false"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2"/>
    </row>
    <row r="71" s="29" customFormat="true" ht="6.9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="29" customFormat="true" ht="36.95" hidden="false" customHeight="true" outlineLevel="0" collapsed="false">
      <c r="B76" s="30"/>
      <c r="C76" s="15" t="s">
        <v>53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32"/>
    </row>
    <row r="77" s="65" customFormat="true" ht="14.45" hidden="false" customHeight="true" outlineLevel="0" collapsed="false">
      <c r="B77" s="66"/>
      <c r="C77" s="23" t="s">
        <v>12</v>
      </c>
      <c r="D77" s="67"/>
      <c r="E77" s="67"/>
      <c r="F77" s="67"/>
      <c r="G77" s="67"/>
      <c r="H77" s="67"/>
      <c r="I77" s="67"/>
      <c r="J77" s="67"/>
      <c r="K77" s="67"/>
      <c r="L77" s="67" t="str">
        <f aca="false">K5</f>
        <v>64-6-a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="69" customFormat="true" ht="36.95" hidden="false" customHeight="true" outlineLevel="0" collapsed="false">
      <c r="B78" s="70"/>
      <c r="C78" s="71" t="s">
        <v>14</v>
      </c>
      <c r="D78" s="72"/>
      <c r="E78" s="72"/>
      <c r="F78" s="72"/>
      <c r="G78" s="72"/>
      <c r="H78" s="72"/>
      <c r="I78" s="72"/>
      <c r="J78" s="72"/>
      <c r="K78" s="72"/>
      <c r="L78" s="73" t="str">
        <f aca="false">K6</f>
        <v>Protipovodňové opatrenia mimo vodného toku v obci Plavnica - II.etapa vrátane naviac prác</v>
      </c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2"/>
      <c r="AQ78" s="74"/>
    </row>
    <row r="79" s="29" customFormat="true" ht="6.95" hidden="false" customHeight="true" outlineLevel="0" collapsed="false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2"/>
    </row>
    <row r="80" s="29" customFormat="true" ht="15" hidden="false" customHeight="false" outlineLevel="0" collapsed="false">
      <c r="B80" s="30"/>
      <c r="C80" s="23" t="s">
        <v>18</v>
      </c>
      <c r="D80" s="31"/>
      <c r="E80" s="31"/>
      <c r="F80" s="31"/>
      <c r="G80" s="31"/>
      <c r="H80" s="31"/>
      <c r="I80" s="31"/>
      <c r="J80" s="31"/>
      <c r="K80" s="31"/>
      <c r="L80" s="75" t="str">
        <f aca="false">IF(K8="","",K8)</f>
        <v>Plavnica</v>
      </c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23" t="s">
        <v>20</v>
      </c>
      <c r="AJ80" s="31"/>
      <c r="AK80" s="31"/>
      <c r="AL80" s="31"/>
      <c r="AM80" s="76" t="n">
        <f aca="false">IF(AN8= "","",AN8)</f>
        <v>43853</v>
      </c>
      <c r="AN80" s="31"/>
      <c r="AO80" s="31"/>
      <c r="AP80" s="31"/>
      <c r="AQ80" s="32"/>
    </row>
    <row r="81" s="29" customFormat="true" ht="6.95" hidden="false" customHeight="true" outlineLevel="0" collapsed="false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2"/>
    </row>
    <row r="82" s="29" customFormat="true" ht="15" hidden="false" customHeight="false" outlineLevel="0" collapsed="false">
      <c r="B82" s="30"/>
      <c r="C82" s="23" t="s">
        <v>21</v>
      </c>
      <c r="D82" s="31"/>
      <c r="E82" s="31"/>
      <c r="F82" s="31"/>
      <c r="G82" s="31"/>
      <c r="H82" s="31"/>
      <c r="I82" s="31"/>
      <c r="J82" s="31"/>
      <c r="K82" s="31"/>
      <c r="L82" s="67" t="str">
        <f aca="false">IF(E11= "","",E11)</f>
        <v>Obec Plavnica</v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23" t="s">
        <v>27</v>
      </c>
      <c r="AJ82" s="31"/>
      <c r="AK82" s="31"/>
      <c r="AL82" s="31"/>
      <c r="AM82" s="67" t="str">
        <f aca="false">IF(E17="","",E17)</f>
        <v>ing.Jan Ferko</v>
      </c>
      <c r="AN82" s="67"/>
      <c r="AO82" s="67"/>
      <c r="AP82" s="67"/>
      <c r="AQ82" s="32"/>
      <c r="AS82" s="77" t="s">
        <v>54</v>
      </c>
      <c r="AT82" s="77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="29" customFormat="true" ht="15" hidden="false" customHeight="false" outlineLevel="0" collapsed="false">
      <c r="B83" s="30"/>
      <c r="C83" s="23" t="s">
        <v>25</v>
      </c>
      <c r="D83" s="31"/>
      <c r="E83" s="31"/>
      <c r="F83" s="31"/>
      <c r="G83" s="31"/>
      <c r="H83" s="31"/>
      <c r="I83" s="31"/>
      <c r="J83" s="31"/>
      <c r="K83" s="31"/>
      <c r="L83" s="67" t="str">
        <f aca="false">IF(E14="","",E14)</f>
        <v>Betpres s.r.o.,B.Nemcovej 1698,Vranovnad Topľou</v>
      </c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23" t="s">
        <v>31</v>
      </c>
      <c r="AJ83" s="31"/>
      <c r="AK83" s="31"/>
      <c r="AL83" s="31"/>
      <c r="AM83" s="67" t="str">
        <f aca="false">IF(E20="","",E20)</f>
        <v>ing.Mitro</v>
      </c>
      <c r="AN83" s="67"/>
      <c r="AO83" s="67"/>
      <c r="AP83" s="67"/>
      <c r="AQ83" s="32"/>
      <c r="AS83" s="77"/>
      <c r="AT83" s="77"/>
      <c r="AU83" s="31"/>
      <c r="AV83" s="31"/>
      <c r="AW83" s="31"/>
      <c r="AX83" s="31"/>
      <c r="AY83" s="31"/>
      <c r="AZ83" s="31"/>
      <c r="BA83" s="31"/>
      <c r="BB83" s="31"/>
      <c r="BC83" s="31"/>
      <c r="BD83" s="78"/>
    </row>
    <row r="84" s="29" customFormat="true" ht="10.9" hidden="false" customHeight="true" outlineLevel="0" collapsed="false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2"/>
      <c r="AS84" s="77"/>
      <c r="AT84" s="77"/>
      <c r="AU84" s="31"/>
      <c r="AV84" s="31"/>
      <c r="AW84" s="31"/>
      <c r="AX84" s="31"/>
      <c r="AY84" s="31"/>
      <c r="AZ84" s="31"/>
      <c r="BA84" s="31"/>
      <c r="BB84" s="31"/>
      <c r="BC84" s="31"/>
      <c r="BD84" s="78"/>
    </row>
    <row r="85" s="29" customFormat="true" ht="29.25" hidden="false" customHeight="true" outlineLevel="0" collapsed="false">
      <c r="B85" s="30"/>
      <c r="C85" s="79" t="s">
        <v>55</v>
      </c>
      <c r="D85" s="79"/>
      <c r="E85" s="79"/>
      <c r="F85" s="79"/>
      <c r="G85" s="79"/>
      <c r="H85" s="80"/>
      <c r="I85" s="81" t="s">
        <v>56</v>
      </c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 t="s">
        <v>57</v>
      </c>
      <c r="AH85" s="81"/>
      <c r="AI85" s="81"/>
      <c r="AJ85" s="81"/>
      <c r="AK85" s="81"/>
      <c r="AL85" s="81"/>
      <c r="AM85" s="81"/>
      <c r="AN85" s="82" t="s">
        <v>58</v>
      </c>
      <c r="AO85" s="82"/>
      <c r="AP85" s="82"/>
      <c r="AQ85" s="32"/>
      <c r="AS85" s="83" t="s">
        <v>59</v>
      </c>
      <c r="AT85" s="84" t="s">
        <v>60</v>
      </c>
      <c r="AU85" s="84" t="s">
        <v>61</v>
      </c>
      <c r="AV85" s="84" t="s">
        <v>62</v>
      </c>
      <c r="AW85" s="84" t="s">
        <v>63</v>
      </c>
      <c r="AX85" s="84" t="s">
        <v>64</v>
      </c>
      <c r="AY85" s="84" t="s">
        <v>65</v>
      </c>
      <c r="AZ85" s="84" t="s">
        <v>66</v>
      </c>
      <c r="BA85" s="84" t="s">
        <v>67</v>
      </c>
      <c r="BB85" s="84" t="s">
        <v>68</v>
      </c>
      <c r="BC85" s="84" t="s">
        <v>69</v>
      </c>
      <c r="BD85" s="85" t="s">
        <v>70</v>
      </c>
    </row>
    <row r="86" s="29" customFormat="true" ht="10.9" hidden="false" customHeight="true" outlineLevel="0" collapsed="false"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2"/>
      <c r="AS86" s="86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="69" customFormat="true" ht="32.45" hidden="false" customHeight="true" outlineLevel="0" collapsed="false">
      <c r="B87" s="70"/>
      <c r="C87" s="87" t="s">
        <v>71</v>
      </c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9" t="n">
        <f aca="false">ROUND(SUM(AG88:AG93),2)</f>
        <v>89464.19</v>
      </c>
      <c r="AH87" s="89"/>
      <c r="AI87" s="89"/>
      <c r="AJ87" s="89"/>
      <c r="AK87" s="89"/>
      <c r="AL87" s="89"/>
      <c r="AM87" s="89"/>
      <c r="AN87" s="90" t="n">
        <f aca="false">SUM(AG87,AT87)</f>
        <v>107357.03</v>
      </c>
      <c r="AO87" s="90"/>
      <c r="AP87" s="90"/>
      <c r="AQ87" s="74"/>
      <c r="AS87" s="91" t="n">
        <f aca="false">ROUND(SUM(AS88:AS93),2)</f>
        <v>0</v>
      </c>
      <c r="AT87" s="92" t="n">
        <f aca="false">ROUND(SUM(AV87:AW87),2)</f>
        <v>17892.84</v>
      </c>
      <c r="AU87" s="93" t="n">
        <f aca="false">ROUND(SUM(AU88:AU93),5)</f>
        <v>1349.92316</v>
      </c>
      <c r="AV87" s="92" t="n">
        <f aca="false">ROUND(AZ87*L31,2)</f>
        <v>0</v>
      </c>
      <c r="AW87" s="92" t="n">
        <f aca="false">ROUND(BA87*L32,2)</f>
        <v>17892.84</v>
      </c>
      <c r="AX87" s="92" t="n">
        <f aca="false">ROUND(BB87*L31,2)</f>
        <v>0</v>
      </c>
      <c r="AY87" s="92" t="n">
        <f aca="false">ROUND(BC87*L32,2)</f>
        <v>0</v>
      </c>
      <c r="AZ87" s="92" t="n">
        <f aca="false">ROUND(SUM(AZ88:AZ93),2)</f>
        <v>0</v>
      </c>
      <c r="BA87" s="92" t="n">
        <f aca="false">ROUND(SUM(BA88:BA93),2)</f>
        <v>89464.19</v>
      </c>
      <c r="BB87" s="92" t="n">
        <f aca="false">ROUND(SUM(BB88:BB93),2)</f>
        <v>0</v>
      </c>
      <c r="BC87" s="92" t="n">
        <f aca="false">ROUND(SUM(BC88:BC93),2)</f>
        <v>0</v>
      </c>
      <c r="BD87" s="94" t="n">
        <f aca="false">ROUND(SUM(BD88:BD93),2)</f>
        <v>0</v>
      </c>
      <c r="BS87" s="95" t="s">
        <v>72</v>
      </c>
      <c r="BT87" s="95" t="s">
        <v>73</v>
      </c>
      <c r="BU87" s="96" t="s">
        <v>74</v>
      </c>
      <c r="BV87" s="95" t="s">
        <v>75</v>
      </c>
      <c r="BW87" s="95" t="s">
        <v>76</v>
      </c>
      <c r="BX87" s="95" t="s">
        <v>77</v>
      </c>
    </row>
    <row r="88" s="104" customFormat="true" ht="31.5" hidden="false" customHeight="true" outlineLevel="0" collapsed="false">
      <c r="A88" s="97" t="s">
        <v>78</v>
      </c>
      <c r="B88" s="98"/>
      <c r="C88" s="99"/>
      <c r="D88" s="100" t="s">
        <v>79</v>
      </c>
      <c r="E88" s="100"/>
      <c r="F88" s="100"/>
      <c r="G88" s="100"/>
      <c r="H88" s="100"/>
      <c r="I88" s="101"/>
      <c r="J88" s="100" t="s">
        <v>80</v>
      </c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2" t="n">
        <f aca="false">'02 - SO 01.2 Lokalita 2 -...'!M30</f>
        <v>8887.69</v>
      </c>
      <c r="AH88" s="102"/>
      <c r="AI88" s="102"/>
      <c r="AJ88" s="102"/>
      <c r="AK88" s="102"/>
      <c r="AL88" s="102"/>
      <c r="AM88" s="102"/>
      <c r="AN88" s="102" t="n">
        <f aca="false">SUM(AG88,AT88)</f>
        <v>10665.23</v>
      </c>
      <c r="AO88" s="102"/>
      <c r="AP88" s="102"/>
      <c r="AQ88" s="103"/>
      <c r="AS88" s="105" t="n">
        <f aca="false">'02 - SO 01.2 Lokalita 2 -...'!M28</f>
        <v>0</v>
      </c>
      <c r="AT88" s="106" t="n">
        <f aca="false">ROUND(SUM(AV88:AW88),2)</f>
        <v>1777.54</v>
      </c>
      <c r="AU88" s="107" t="n">
        <f aca="false">'02 - SO 01.2 Lokalita 2 -...'!W115</f>
        <v>230.060115</v>
      </c>
      <c r="AV88" s="106" t="n">
        <f aca="false">'02 - SO 01.2 Lokalita 2 -...'!M32</f>
        <v>0</v>
      </c>
      <c r="AW88" s="106" t="n">
        <f aca="false">'02 - SO 01.2 Lokalita 2 -...'!M33</f>
        <v>1777.54</v>
      </c>
      <c r="AX88" s="106" t="n">
        <f aca="false">'02 - SO 01.2 Lokalita 2 -...'!M34</f>
        <v>0</v>
      </c>
      <c r="AY88" s="106" t="n">
        <f aca="false">'02 - SO 01.2 Lokalita 2 -...'!M35</f>
        <v>0</v>
      </c>
      <c r="AZ88" s="106" t="n">
        <f aca="false">'02 - SO 01.2 Lokalita 2 -...'!H32</f>
        <v>0</v>
      </c>
      <c r="BA88" s="106" t="n">
        <f aca="false">'02 - SO 01.2 Lokalita 2 -...'!H33</f>
        <v>8887.69</v>
      </c>
      <c r="BB88" s="106" t="n">
        <f aca="false">'02 - SO 01.2 Lokalita 2 -...'!H34</f>
        <v>0</v>
      </c>
      <c r="BC88" s="106" t="n">
        <f aca="false">'02 - SO 01.2 Lokalita 2 -...'!H35</f>
        <v>0</v>
      </c>
      <c r="BD88" s="108" t="n">
        <f aca="false">'02 - SO 01.2 Lokalita 2 -...'!H36</f>
        <v>0</v>
      </c>
      <c r="BT88" s="109" t="s">
        <v>81</v>
      </c>
      <c r="BV88" s="109" t="s">
        <v>75</v>
      </c>
      <c r="BW88" s="109" t="s">
        <v>82</v>
      </c>
      <c r="BX88" s="109" t="s">
        <v>76</v>
      </c>
    </row>
    <row r="89" s="104" customFormat="true" ht="16.5" hidden="false" customHeight="true" outlineLevel="0" collapsed="false">
      <c r="A89" s="97" t="s">
        <v>78</v>
      </c>
      <c r="B89" s="98"/>
      <c r="C89" s="99"/>
      <c r="D89" s="100" t="s">
        <v>83</v>
      </c>
      <c r="E89" s="100"/>
      <c r="F89" s="100"/>
      <c r="G89" s="100"/>
      <c r="H89" s="100"/>
      <c r="I89" s="101"/>
      <c r="J89" s="100" t="s">
        <v>84</v>
      </c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2" t="n">
        <f aca="false">'04 - SO 01.4 Lokalita 4 -...'!M30</f>
        <v>8702.01</v>
      </c>
      <c r="AH89" s="102"/>
      <c r="AI89" s="102"/>
      <c r="AJ89" s="102"/>
      <c r="AK89" s="102"/>
      <c r="AL89" s="102"/>
      <c r="AM89" s="102"/>
      <c r="AN89" s="102" t="n">
        <f aca="false">SUM(AG89,AT89)</f>
        <v>10442.41</v>
      </c>
      <c r="AO89" s="102"/>
      <c r="AP89" s="102"/>
      <c r="AQ89" s="103"/>
      <c r="AS89" s="105" t="n">
        <f aca="false">'04 - SO 01.4 Lokalita 4 -...'!M28</f>
        <v>0</v>
      </c>
      <c r="AT89" s="106" t="n">
        <f aca="false">ROUND(SUM(AV89:AW89),2)</f>
        <v>1740.4</v>
      </c>
      <c r="AU89" s="107" t="n">
        <f aca="false">'04 - SO 01.4 Lokalita 4 -...'!W116</f>
        <v>80.19627</v>
      </c>
      <c r="AV89" s="106" t="n">
        <f aca="false">'04 - SO 01.4 Lokalita 4 -...'!M32</f>
        <v>0</v>
      </c>
      <c r="AW89" s="106" t="n">
        <f aca="false">'04 - SO 01.4 Lokalita 4 -...'!M33</f>
        <v>1740.4</v>
      </c>
      <c r="AX89" s="106" t="n">
        <f aca="false">'04 - SO 01.4 Lokalita 4 -...'!M34</f>
        <v>0</v>
      </c>
      <c r="AY89" s="106" t="n">
        <f aca="false">'04 - SO 01.4 Lokalita 4 -...'!M35</f>
        <v>0</v>
      </c>
      <c r="AZ89" s="106" t="n">
        <f aca="false">'04 - SO 01.4 Lokalita 4 -...'!H32</f>
        <v>0</v>
      </c>
      <c r="BA89" s="106" t="n">
        <f aca="false">'04 - SO 01.4 Lokalita 4 -...'!H33</f>
        <v>8702.01</v>
      </c>
      <c r="BB89" s="106" t="n">
        <f aca="false">'04 - SO 01.4 Lokalita 4 -...'!H34</f>
        <v>0</v>
      </c>
      <c r="BC89" s="106" t="n">
        <f aca="false">'04 - SO 01.4 Lokalita 4 -...'!H35</f>
        <v>0</v>
      </c>
      <c r="BD89" s="108" t="n">
        <f aca="false">'04 - SO 01.4 Lokalita 4 -...'!H36</f>
        <v>0</v>
      </c>
      <c r="BT89" s="109" t="s">
        <v>81</v>
      </c>
      <c r="BV89" s="109" t="s">
        <v>75</v>
      </c>
      <c r="BW89" s="109" t="s">
        <v>85</v>
      </c>
      <c r="BX89" s="109" t="s">
        <v>76</v>
      </c>
    </row>
    <row r="90" s="104" customFormat="true" ht="31.5" hidden="false" customHeight="true" outlineLevel="0" collapsed="false">
      <c r="A90" s="97" t="s">
        <v>78</v>
      </c>
      <c r="B90" s="98"/>
      <c r="C90" s="99"/>
      <c r="D90" s="100" t="s">
        <v>86</v>
      </c>
      <c r="E90" s="100"/>
      <c r="F90" s="100"/>
      <c r="G90" s="100"/>
      <c r="H90" s="100"/>
      <c r="I90" s="101"/>
      <c r="J90" s="100" t="s">
        <v>87</v>
      </c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2" t="n">
        <f aca="false">'06 - SO 01.6 Lokalita 6 P...'!M30</f>
        <v>28635.19</v>
      </c>
      <c r="AH90" s="102"/>
      <c r="AI90" s="102"/>
      <c r="AJ90" s="102"/>
      <c r="AK90" s="102"/>
      <c r="AL90" s="102"/>
      <c r="AM90" s="102"/>
      <c r="AN90" s="102" t="n">
        <f aca="false">SUM(AG90,AT90)</f>
        <v>34362.23</v>
      </c>
      <c r="AO90" s="102"/>
      <c r="AP90" s="102"/>
      <c r="AQ90" s="103"/>
      <c r="AS90" s="105" t="n">
        <f aca="false">'06 - SO 01.6 Lokalita 6 P...'!M28</f>
        <v>0</v>
      </c>
      <c r="AT90" s="106" t="n">
        <f aca="false">ROUND(SUM(AV90:AW90),2)</f>
        <v>5727.04</v>
      </c>
      <c r="AU90" s="107" t="n">
        <f aca="false">'06 - SO 01.6 Lokalita 6 P...'!W113</f>
        <v>0</v>
      </c>
      <c r="AV90" s="106" t="n">
        <f aca="false">'06 - SO 01.6 Lokalita 6 P...'!M32</f>
        <v>0</v>
      </c>
      <c r="AW90" s="106" t="n">
        <f aca="false">'06 - SO 01.6 Lokalita 6 P...'!M33</f>
        <v>5727.04</v>
      </c>
      <c r="AX90" s="106" t="n">
        <f aca="false">'06 - SO 01.6 Lokalita 6 P...'!M34</f>
        <v>0</v>
      </c>
      <c r="AY90" s="106" t="n">
        <f aca="false">'06 - SO 01.6 Lokalita 6 P...'!M35</f>
        <v>0</v>
      </c>
      <c r="AZ90" s="106" t="n">
        <f aca="false">'06 - SO 01.6 Lokalita 6 P...'!H32</f>
        <v>0</v>
      </c>
      <c r="BA90" s="106" t="n">
        <f aca="false">'06 - SO 01.6 Lokalita 6 P...'!H33</f>
        <v>28635.19</v>
      </c>
      <c r="BB90" s="106" t="n">
        <f aca="false">'06 - SO 01.6 Lokalita 6 P...'!H34</f>
        <v>0</v>
      </c>
      <c r="BC90" s="106" t="n">
        <f aca="false">'06 - SO 01.6 Lokalita 6 P...'!H35</f>
        <v>0</v>
      </c>
      <c r="BD90" s="108" t="n">
        <f aca="false">'06 - SO 01.6 Lokalita 6 P...'!H36</f>
        <v>0</v>
      </c>
      <c r="BT90" s="109" t="s">
        <v>81</v>
      </c>
      <c r="BV90" s="109" t="s">
        <v>75</v>
      </c>
      <c r="BW90" s="109" t="s">
        <v>88</v>
      </c>
      <c r="BX90" s="109" t="s">
        <v>76</v>
      </c>
    </row>
    <row r="91" s="104" customFormat="true" ht="16.5" hidden="false" customHeight="true" outlineLevel="0" collapsed="false">
      <c r="A91" s="97" t="s">
        <v>78</v>
      </c>
      <c r="B91" s="98"/>
      <c r="C91" s="99"/>
      <c r="D91" s="100" t="s">
        <v>89</v>
      </c>
      <c r="E91" s="100"/>
      <c r="F91" s="100"/>
      <c r="G91" s="100"/>
      <c r="H91" s="100"/>
      <c r="I91" s="101"/>
      <c r="J91" s="100" t="s">
        <v>90</v>
      </c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2" t="n">
        <f aca="false">'07 - SO 01.7 Lokalita 7 -...'!M30</f>
        <v>19319.25</v>
      </c>
      <c r="AH91" s="102"/>
      <c r="AI91" s="102"/>
      <c r="AJ91" s="102"/>
      <c r="AK91" s="102"/>
      <c r="AL91" s="102"/>
      <c r="AM91" s="102"/>
      <c r="AN91" s="102" t="n">
        <f aca="false">SUM(AG91,AT91)</f>
        <v>23183.1</v>
      </c>
      <c r="AO91" s="102"/>
      <c r="AP91" s="102"/>
      <c r="AQ91" s="103"/>
      <c r="AS91" s="105" t="n">
        <f aca="false">'07 - SO 01.7 Lokalita 7 -...'!M28</f>
        <v>0</v>
      </c>
      <c r="AT91" s="106" t="n">
        <f aca="false">ROUND(SUM(AV91:AW91),2)</f>
        <v>3863.85</v>
      </c>
      <c r="AU91" s="107" t="n">
        <f aca="false">'07 - SO 01.7 Lokalita 7 -...'!W115</f>
        <v>480.673371</v>
      </c>
      <c r="AV91" s="106" t="n">
        <f aca="false">'07 - SO 01.7 Lokalita 7 -...'!M32</f>
        <v>0</v>
      </c>
      <c r="AW91" s="106" t="n">
        <f aca="false">'07 - SO 01.7 Lokalita 7 -...'!M33</f>
        <v>3863.85</v>
      </c>
      <c r="AX91" s="106" t="n">
        <f aca="false">'07 - SO 01.7 Lokalita 7 -...'!M34</f>
        <v>0</v>
      </c>
      <c r="AY91" s="106" t="n">
        <f aca="false">'07 - SO 01.7 Lokalita 7 -...'!M35</f>
        <v>0</v>
      </c>
      <c r="AZ91" s="106" t="n">
        <f aca="false">'07 - SO 01.7 Lokalita 7 -...'!H32</f>
        <v>0</v>
      </c>
      <c r="BA91" s="106" t="n">
        <f aca="false">'07 - SO 01.7 Lokalita 7 -...'!H33</f>
        <v>19319.25</v>
      </c>
      <c r="BB91" s="106" t="n">
        <f aca="false">'07 - SO 01.7 Lokalita 7 -...'!H34</f>
        <v>0</v>
      </c>
      <c r="BC91" s="106" t="n">
        <f aca="false">'07 - SO 01.7 Lokalita 7 -...'!H35</f>
        <v>0</v>
      </c>
      <c r="BD91" s="108" t="n">
        <f aca="false">'07 - SO 01.7 Lokalita 7 -...'!H36</f>
        <v>0</v>
      </c>
      <c r="BT91" s="109" t="s">
        <v>81</v>
      </c>
      <c r="BV91" s="109" t="s">
        <v>75</v>
      </c>
      <c r="BW91" s="109" t="s">
        <v>91</v>
      </c>
      <c r="BX91" s="109" t="s">
        <v>76</v>
      </c>
    </row>
    <row r="92" s="104" customFormat="true" ht="31.5" hidden="false" customHeight="true" outlineLevel="0" collapsed="false">
      <c r="A92" s="97" t="s">
        <v>78</v>
      </c>
      <c r="B92" s="98"/>
      <c r="C92" s="99"/>
      <c r="D92" s="100" t="s">
        <v>92</v>
      </c>
      <c r="E92" s="100"/>
      <c r="F92" s="100"/>
      <c r="G92" s="100"/>
      <c r="H92" s="100"/>
      <c r="I92" s="101"/>
      <c r="J92" s="100" t="s">
        <v>93</v>
      </c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2" t="n">
        <f aca="false">'08 - SO 01.8 Lokalita 8 -...'!M30</f>
        <v>11827.59</v>
      </c>
      <c r="AH92" s="102"/>
      <c r="AI92" s="102"/>
      <c r="AJ92" s="102"/>
      <c r="AK92" s="102"/>
      <c r="AL92" s="102"/>
      <c r="AM92" s="102"/>
      <c r="AN92" s="102" t="n">
        <f aca="false">SUM(AG92,AT92)</f>
        <v>14193.11</v>
      </c>
      <c r="AO92" s="102"/>
      <c r="AP92" s="102"/>
      <c r="AQ92" s="103"/>
      <c r="AS92" s="105" t="n">
        <f aca="false">'08 - SO 01.8 Lokalita 8 -...'!M28</f>
        <v>0</v>
      </c>
      <c r="AT92" s="106" t="n">
        <f aca="false">ROUND(SUM(AV92:AW92),2)</f>
        <v>2365.52</v>
      </c>
      <c r="AU92" s="107" t="n">
        <f aca="false">'08 - SO 01.8 Lokalita 8 -...'!W116</f>
        <v>242.894912</v>
      </c>
      <c r="AV92" s="106" t="n">
        <f aca="false">'08 - SO 01.8 Lokalita 8 -...'!M32</f>
        <v>0</v>
      </c>
      <c r="AW92" s="106" t="n">
        <f aca="false">'08 - SO 01.8 Lokalita 8 -...'!M33</f>
        <v>2365.52</v>
      </c>
      <c r="AX92" s="106" t="n">
        <f aca="false">'08 - SO 01.8 Lokalita 8 -...'!M34</f>
        <v>0</v>
      </c>
      <c r="AY92" s="106" t="n">
        <f aca="false">'08 - SO 01.8 Lokalita 8 -...'!M35</f>
        <v>0</v>
      </c>
      <c r="AZ92" s="106" t="n">
        <f aca="false">'08 - SO 01.8 Lokalita 8 -...'!H32</f>
        <v>0</v>
      </c>
      <c r="BA92" s="106" t="n">
        <f aca="false">'08 - SO 01.8 Lokalita 8 -...'!H33</f>
        <v>11827.59</v>
      </c>
      <c r="BB92" s="106" t="n">
        <f aca="false">'08 - SO 01.8 Lokalita 8 -...'!H34</f>
        <v>0</v>
      </c>
      <c r="BC92" s="106" t="n">
        <f aca="false">'08 - SO 01.8 Lokalita 8 -...'!H35</f>
        <v>0</v>
      </c>
      <c r="BD92" s="108" t="n">
        <f aca="false">'08 - SO 01.8 Lokalita 8 -...'!H36</f>
        <v>0</v>
      </c>
      <c r="BT92" s="109" t="s">
        <v>81</v>
      </c>
      <c r="BV92" s="109" t="s">
        <v>75</v>
      </c>
      <c r="BW92" s="109" t="s">
        <v>94</v>
      </c>
      <c r="BX92" s="109" t="s">
        <v>76</v>
      </c>
    </row>
    <row r="93" s="104" customFormat="true" ht="31.5" hidden="false" customHeight="true" outlineLevel="0" collapsed="false">
      <c r="A93" s="97" t="s">
        <v>78</v>
      </c>
      <c r="B93" s="98"/>
      <c r="C93" s="99"/>
      <c r="D93" s="100" t="s">
        <v>95</v>
      </c>
      <c r="E93" s="100"/>
      <c r="F93" s="100"/>
      <c r="G93" s="100"/>
      <c r="H93" s="100"/>
      <c r="I93" s="101"/>
      <c r="J93" s="100" t="s">
        <v>96</v>
      </c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2" t="n">
        <f aca="false">'010 - SO 01.10 Lokalita 1...'!M30</f>
        <v>12092.46</v>
      </c>
      <c r="AH93" s="102"/>
      <c r="AI93" s="102"/>
      <c r="AJ93" s="102"/>
      <c r="AK93" s="102"/>
      <c r="AL93" s="102"/>
      <c r="AM93" s="102"/>
      <c r="AN93" s="102" t="n">
        <f aca="false">SUM(AG93,AT93)</f>
        <v>14510.95</v>
      </c>
      <c r="AO93" s="102"/>
      <c r="AP93" s="102"/>
      <c r="AQ93" s="103"/>
      <c r="AS93" s="110" t="n">
        <f aca="false">'010 - SO 01.10 Lokalita 1...'!M28</f>
        <v>0</v>
      </c>
      <c r="AT93" s="111" t="n">
        <f aca="false">ROUND(SUM(AV93:AW93),2)</f>
        <v>2418.49</v>
      </c>
      <c r="AU93" s="112" t="n">
        <f aca="false">'010 - SO 01.10 Lokalita 1...'!W115</f>
        <v>316.098493</v>
      </c>
      <c r="AV93" s="111" t="n">
        <f aca="false">'010 - SO 01.10 Lokalita 1...'!M32</f>
        <v>0</v>
      </c>
      <c r="AW93" s="111" t="n">
        <f aca="false">'010 - SO 01.10 Lokalita 1...'!M33</f>
        <v>2418.49</v>
      </c>
      <c r="AX93" s="111" t="n">
        <f aca="false">'010 - SO 01.10 Lokalita 1...'!M34</f>
        <v>0</v>
      </c>
      <c r="AY93" s="111" t="n">
        <f aca="false">'010 - SO 01.10 Lokalita 1...'!M35</f>
        <v>0</v>
      </c>
      <c r="AZ93" s="111" t="n">
        <f aca="false">'010 - SO 01.10 Lokalita 1...'!H32</f>
        <v>0</v>
      </c>
      <c r="BA93" s="111" t="n">
        <f aca="false">'010 - SO 01.10 Lokalita 1...'!H33</f>
        <v>12092.46</v>
      </c>
      <c r="BB93" s="111" t="n">
        <f aca="false">'010 - SO 01.10 Lokalita 1...'!H34</f>
        <v>0</v>
      </c>
      <c r="BC93" s="111" t="n">
        <f aca="false">'010 - SO 01.10 Lokalita 1...'!H35</f>
        <v>0</v>
      </c>
      <c r="BD93" s="113" t="n">
        <f aca="false">'010 - SO 01.10 Lokalita 1...'!H36</f>
        <v>0</v>
      </c>
      <c r="BT93" s="109" t="s">
        <v>81</v>
      </c>
      <c r="BV93" s="109" t="s">
        <v>75</v>
      </c>
      <c r="BW93" s="109" t="s">
        <v>97</v>
      </c>
      <c r="BX93" s="109" t="s">
        <v>76</v>
      </c>
    </row>
    <row r="94" customFormat="false" ht="13.5" hidden="false" customHeight="false" outlineLevel="0" collapsed="false">
      <c r="B94" s="14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6"/>
    </row>
    <row r="95" s="29" customFormat="true" ht="30" hidden="false" customHeight="true" outlineLevel="0" collapsed="false">
      <c r="B95" s="30"/>
      <c r="C95" s="87" t="s">
        <v>98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90" t="n">
        <v>0</v>
      </c>
      <c r="AH95" s="90"/>
      <c r="AI95" s="90"/>
      <c r="AJ95" s="90"/>
      <c r="AK95" s="90"/>
      <c r="AL95" s="90"/>
      <c r="AM95" s="90"/>
      <c r="AN95" s="90" t="n">
        <v>0</v>
      </c>
      <c r="AO95" s="90"/>
      <c r="AP95" s="90"/>
      <c r="AQ95" s="32"/>
      <c r="AS95" s="83" t="s">
        <v>99</v>
      </c>
      <c r="AT95" s="84" t="s">
        <v>100</v>
      </c>
      <c r="AU95" s="84" t="s">
        <v>37</v>
      </c>
      <c r="AV95" s="85" t="s">
        <v>60</v>
      </c>
    </row>
    <row r="96" s="29" customFormat="true" ht="10.9" hidden="false" customHeight="true" outlineLevel="0" collapsed="false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2"/>
      <c r="AS96" s="114"/>
      <c r="AT96" s="56"/>
      <c r="AU96" s="56"/>
      <c r="AV96" s="58"/>
    </row>
    <row r="97" s="29" customFormat="true" ht="30" hidden="false" customHeight="true" outlineLevel="0" collapsed="false">
      <c r="B97" s="30"/>
      <c r="C97" s="115" t="s">
        <v>101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7" t="n">
        <f aca="false">ROUND(AG87+AG95,2)</f>
        <v>89464.19</v>
      </c>
      <c r="AH97" s="117"/>
      <c r="AI97" s="117"/>
      <c r="AJ97" s="117"/>
      <c r="AK97" s="117"/>
      <c r="AL97" s="117"/>
      <c r="AM97" s="117"/>
      <c r="AN97" s="117" t="n">
        <f aca="false">AN87+AN95</f>
        <v>107357.03</v>
      </c>
      <c r="AO97" s="117"/>
      <c r="AP97" s="117"/>
      <c r="AQ97" s="32"/>
    </row>
    <row r="98" s="29" customFormat="true" ht="6.95" hidden="false" customHeight="true" outlineLevel="0" collapsed="false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5">
    <mergeCell ref="C2:AP2"/>
    <mergeCell ref="AR2:BE2"/>
    <mergeCell ref="C4:AP4"/>
    <mergeCell ref="K5:AO5"/>
    <mergeCell ref="K6:AO6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G87:AM87"/>
    <mergeCell ref="AN87:AP87"/>
    <mergeCell ref="D88:H88"/>
    <mergeCell ref="J88:AF88"/>
    <mergeCell ref="AG88:AM88"/>
    <mergeCell ref="AN88:AP88"/>
    <mergeCell ref="D89:H89"/>
    <mergeCell ref="J89:AF89"/>
    <mergeCell ref="AG89:AM89"/>
    <mergeCell ref="AN89:AP89"/>
    <mergeCell ref="D90:H90"/>
    <mergeCell ref="J90:AF90"/>
    <mergeCell ref="AG90:AM90"/>
    <mergeCell ref="AN90:AP90"/>
    <mergeCell ref="D91:H91"/>
    <mergeCell ref="J91:AF91"/>
    <mergeCell ref="AG91:AM91"/>
    <mergeCell ref="AN91:AP91"/>
    <mergeCell ref="D92:H92"/>
    <mergeCell ref="J92:AF92"/>
    <mergeCell ref="AG92:AM92"/>
    <mergeCell ref="AN92:AP92"/>
    <mergeCell ref="D93:H93"/>
    <mergeCell ref="J93:AF93"/>
    <mergeCell ref="AG93:AM93"/>
    <mergeCell ref="AN93:AP93"/>
    <mergeCell ref="AG95:AM95"/>
    <mergeCell ref="AN95:AP95"/>
    <mergeCell ref="AG97:AM97"/>
    <mergeCell ref="AN97:AP97"/>
  </mergeCells>
  <hyperlinks>
    <hyperlink ref="K1" location="C2" display="1) Súhrnný list stavby"/>
    <hyperlink ref="W1" location="C87" display="2) Rekapitulácia objektov"/>
    <hyperlink ref="A88" location="'02 - SO 01.2 Lokalita 2 -.!!'!C2" display="/"/>
    <hyperlink ref="A89" location="'04 - SO 01.4 Lokalita 4 -.!!'!C2" display="/"/>
    <hyperlink ref="A90" location="'06 - SO 01.6 Lokalita 6 P.!!'!C2" display="/"/>
    <hyperlink ref="A91" location="'07 - SO 01.7 Lokalita 7 -.!!'!C2" display="/"/>
    <hyperlink ref="A92" location="'08 - SO 01.8 Lokalita 8 -.!!'!C2" display="/"/>
    <hyperlink ref="A93" location="'010 - SO 01.10 Lokalita 1.!!'!C2" display="/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N1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82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109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8887.688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N96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8887.69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ROUND((SUM(BE96:BE97)+SUM(BE115:BE135)), 2)</f>
        <v>0</v>
      </c>
      <c r="I32" s="125"/>
      <c r="J32" s="125"/>
      <c r="K32" s="31"/>
      <c r="L32" s="31"/>
      <c r="M32" s="125" t="n">
        <f aca="false">ROUND(ROUND((SUM(BE96:BE97)+SUM(BE115:BE135)),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ROUND((SUM(BF96:BF97)+SUM(BF115:BF135)), 2)</f>
        <v>8887.69</v>
      </c>
      <c r="I33" s="125"/>
      <c r="J33" s="125"/>
      <c r="K33" s="31"/>
      <c r="L33" s="31"/>
      <c r="M33" s="125" t="n">
        <f aca="false">ROUND(ROUND((SUM(BF96:BF97)+SUM(BF115:BF135)), 2)*F33, 2)</f>
        <v>1777.54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ROUND((SUM(BG96:BG97)+SUM(BG115:BG135)),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ROUND((SUM(BH96:BH97)+SUM(BH115:BH135)),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ROUND((SUM(BI96:BI97)+SUM(BI115:BI135)),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10665.23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02 - SO 01.2 Lokalita 2 - Murcko (popisné číslo 178)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N115</f>
        <v>8887.688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N116</f>
        <v>8887.688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N117</f>
        <v>1027.346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119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N123</f>
        <v>1018.878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120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N127</f>
        <v>2147.52</v>
      </c>
      <c r="O92" s="142"/>
      <c r="P92" s="142"/>
      <c r="Q92" s="142"/>
      <c r="R92" s="143"/>
    </row>
    <row r="93" s="138" customFormat="true" ht="19.9" hidden="false" customHeight="true" outlineLevel="0" collapsed="false">
      <c r="B93" s="139"/>
      <c r="C93" s="140"/>
      <c r="D93" s="141" t="s">
        <v>121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2" t="n">
        <f aca="false">N131</f>
        <v>3592.47</v>
      </c>
      <c r="O93" s="142"/>
      <c r="P93" s="142"/>
      <c r="Q93" s="142"/>
      <c r="R93" s="143"/>
    </row>
    <row r="94" s="138" customFormat="true" ht="19.9" hidden="false" customHeight="true" outlineLevel="0" collapsed="false">
      <c r="B94" s="139"/>
      <c r="C94" s="140"/>
      <c r="D94" s="141" t="s">
        <v>122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2" t="n">
        <f aca="false">N134</f>
        <v>1101.474</v>
      </c>
      <c r="O94" s="142"/>
      <c r="P94" s="142"/>
      <c r="Q94" s="142"/>
      <c r="R94" s="143"/>
    </row>
    <row r="95" s="29" customFormat="true" ht="21.75" hidden="false" customHeight="true" outlineLevel="0" collapsed="false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="29" customFormat="true" ht="29.25" hidden="false" customHeight="true" outlineLevel="0" collapsed="false">
      <c r="B96" s="30"/>
      <c r="C96" s="131" t="s">
        <v>123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144" t="n">
        <v>0</v>
      </c>
      <c r="O96" s="144"/>
      <c r="P96" s="144"/>
      <c r="Q96" s="144"/>
      <c r="R96" s="32"/>
      <c r="T96" s="145"/>
      <c r="U96" s="146" t="s">
        <v>37</v>
      </c>
    </row>
    <row r="97" s="29" customFormat="true" ht="18" hidden="false" customHeight="true" outlineLevel="0" collapsed="false"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</row>
    <row r="98" s="29" customFormat="true" ht="29.25" hidden="false" customHeight="true" outlineLevel="0" collapsed="false">
      <c r="B98" s="30"/>
      <c r="C98" s="115" t="s">
        <v>101</v>
      </c>
      <c r="D98" s="116"/>
      <c r="E98" s="116"/>
      <c r="F98" s="116"/>
      <c r="G98" s="116"/>
      <c r="H98" s="116"/>
      <c r="I98" s="116"/>
      <c r="J98" s="116"/>
      <c r="K98" s="116"/>
      <c r="L98" s="117" t="n">
        <f aca="false">ROUND(SUM(N88+N96),2)</f>
        <v>8887.69</v>
      </c>
      <c r="M98" s="117"/>
      <c r="N98" s="117"/>
      <c r="O98" s="117"/>
      <c r="P98" s="117"/>
      <c r="Q98" s="117"/>
      <c r="R98" s="32"/>
    </row>
    <row r="99" s="29" customFormat="true" ht="6.95" hidden="false" customHeight="true" outlineLevel="0" collapsed="false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="29" customFormat="true" ht="6.95" hidden="false" customHeight="true" outlineLevel="0" collapsed="false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="29" customFormat="true" ht="36.95" hidden="false" customHeight="true" outlineLevel="0" collapsed="false">
      <c r="B104" s="30"/>
      <c r="C104" s="15" t="s">
        <v>124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32"/>
    </row>
    <row r="105" s="29" customFormat="true" ht="6.95" hidden="false" customHeight="true" outlineLevel="0" collapsed="false"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</row>
    <row r="106" s="29" customFormat="true" ht="30" hidden="false" customHeight="true" outlineLevel="0" collapsed="false">
      <c r="B106" s="30"/>
      <c r="C106" s="23" t="s">
        <v>14</v>
      </c>
      <c r="D106" s="31"/>
      <c r="E106" s="31"/>
      <c r="F106" s="120" t="str">
        <f aca="false">F6</f>
        <v>Protipovodňové opatrenia mimo vodného toku v obci Plavnica - II.etapa vrátane naviac prác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31"/>
      <c r="R106" s="32"/>
    </row>
    <row r="107" s="29" customFormat="true" ht="36.95" hidden="false" customHeight="true" outlineLevel="0" collapsed="false">
      <c r="B107" s="30"/>
      <c r="C107" s="71" t="s">
        <v>108</v>
      </c>
      <c r="D107" s="31"/>
      <c r="E107" s="31"/>
      <c r="F107" s="73" t="str">
        <f aca="false">F7</f>
        <v>02 - SO 01.2 Lokalita 2 - Murcko (popisné číslo 178)</v>
      </c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31"/>
      <c r="R107" s="32"/>
    </row>
    <row r="108" s="29" customFormat="true" ht="6.95" hidden="false" customHeight="true" outlineLevel="0" collapsed="false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="29" customFormat="true" ht="18" hidden="false" customHeight="true" outlineLevel="0" collapsed="false">
      <c r="B109" s="30"/>
      <c r="C109" s="23" t="s">
        <v>18</v>
      </c>
      <c r="D109" s="31"/>
      <c r="E109" s="31"/>
      <c r="F109" s="20" t="str">
        <f aca="false">F9</f>
        <v>Plavnica</v>
      </c>
      <c r="G109" s="31"/>
      <c r="H109" s="31"/>
      <c r="I109" s="31"/>
      <c r="J109" s="31"/>
      <c r="K109" s="23" t="s">
        <v>20</v>
      </c>
      <c r="L109" s="31"/>
      <c r="M109" s="76" t="n">
        <f aca="false">IF(O9="","",O9)</f>
        <v>43853</v>
      </c>
      <c r="N109" s="76"/>
      <c r="O109" s="76"/>
      <c r="P109" s="76"/>
      <c r="Q109" s="31"/>
      <c r="R109" s="32"/>
    </row>
    <row r="110" s="29" customFormat="true" ht="6.95" hidden="false" customHeight="true" outlineLevel="0" collapsed="false"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2"/>
    </row>
    <row r="111" s="29" customFormat="true" ht="15" hidden="false" customHeight="false" outlineLevel="0" collapsed="false">
      <c r="B111" s="30"/>
      <c r="C111" s="23" t="s">
        <v>21</v>
      </c>
      <c r="D111" s="31"/>
      <c r="E111" s="31"/>
      <c r="F111" s="20" t="str">
        <f aca="false">E12</f>
        <v>Obec Plavnica</v>
      </c>
      <c r="G111" s="31"/>
      <c r="H111" s="31"/>
      <c r="I111" s="31"/>
      <c r="J111" s="31"/>
      <c r="K111" s="23" t="s">
        <v>27</v>
      </c>
      <c r="L111" s="31"/>
      <c r="M111" s="20" t="str">
        <f aca="false">E18</f>
        <v>ing.Jan Ferko</v>
      </c>
      <c r="N111" s="20"/>
      <c r="O111" s="20"/>
      <c r="P111" s="20"/>
      <c r="Q111" s="20"/>
      <c r="R111" s="32"/>
    </row>
    <row r="112" s="29" customFormat="true" ht="14.45" hidden="false" customHeight="true" outlineLevel="0" collapsed="false">
      <c r="B112" s="30"/>
      <c r="C112" s="23" t="s">
        <v>25</v>
      </c>
      <c r="D112" s="31"/>
      <c r="E112" s="31"/>
      <c r="F112" s="20" t="str">
        <f aca="false">IF(E15="","",E15)</f>
        <v>Betpres s.r.o.,B.Nemcovej 1698,Vranovnad Topľou</v>
      </c>
      <c r="G112" s="31"/>
      <c r="H112" s="31"/>
      <c r="I112" s="31"/>
      <c r="J112" s="31"/>
      <c r="K112" s="23" t="s">
        <v>31</v>
      </c>
      <c r="L112" s="31"/>
      <c r="M112" s="20" t="str">
        <f aca="false">E21</f>
        <v>ing.Mitro</v>
      </c>
      <c r="N112" s="20"/>
      <c r="O112" s="20"/>
      <c r="P112" s="20"/>
      <c r="Q112" s="20"/>
      <c r="R112" s="32"/>
    </row>
    <row r="113" s="29" customFormat="true" ht="10.35" hidden="false" customHeight="true" outlineLevel="0" collapsed="false"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2"/>
    </row>
    <row r="114" s="147" customFormat="true" ht="29.25" hidden="false" customHeight="true" outlineLevel="0" collapsed="false">
      <c r="B114" s="148"/>
      <c r="C114" s="149" t="s">
        <v>125</v>
      </c>
      <c r="D114" s="150" t="s">
        <v>126</v>
      </c>
      <c r="E114" s="150" t="s">
        <v>55</v>
      </c>
      <c r="F114" s="150" t="s">
        <v>127</v>
      </c>
      <c r="G114" s="150"/>
      <c r="H114" s="150"/>
      <c r="I114" s="150"/>
      <c r="J114" s="150" t="s">
        <v>128</v>
      </c>
      <c r="K114" s="150" t="s">
        <v>129</v>
      </c>
      <c r="L114" s="150" t="s">
        <v>130</v>
      </c>
      <c r="M114" s="150"/>
      <c r="N114" s="151" t="s">
        <v>114</v>
      </c>
      <c r="O114" s="151"/>
      <c r="P114" s="151"/>
      <c r="Q114" s="151"/>
      <c r="R114" s="152"/>
      <c r="T114" s="83" t="s">
        <v>131</v>
      </c>
      <c r="U114" s="84" t="s">
        <v>37</v>
      </c>
      <c r="V114" s="84" t="s">
        <v>132</v>
      </c>
      <c r="W114" s="84" t="s">
        <v>133</v>
      </c>
      <c r="X114" s="84" t="s">
        <v>134</v>
      </c>
      <c r="Y114" s="84" t="s">
        <v>135</v>
      </c>
      <c r="Z114" s="84" t="s">
        <v>136</v>
      </c>
      <c r="AA114" s="85" t="s">
        <v>137</v>
      </c>
    </row>
    <row r="115" s="29" customFormat="true" ht="29.25" hidden="false" customHeight="true" outlineLevel="0" collapsed="false">
      <c r="B115" s="30"/>
      <c r="C115" s="87" t="s">
        <v>110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153" t="n">
        <f aca="false">BK115</f>
        <v>8887.688</v>
      </c>
      <c r="O115" s="153"/>
      <c r="P115" s="153"/>
      <c r="Q115" s="153"/>
      <c r="R115" s="32"/>
      <c r="T115" s="86"/>
      <c r="U115" s="51"/>
      <c r="V115" s="51"/>
      <c r="W115" s="154" t="n">
        <f aca="false">W116</f>
        <v>230.060115</v>
      </c>
      <c r="X115" s="51"/>
      <c r="Y115" s="154" t="n">
        <f aca="false">Y116</f>
        <v>143.69311</v>
      </c>
      <c r="Z115" s="51"/>
      <c r="AA115" s="155" t="n">
        <f aca="false">AA116</f>
        <v>0</v>
      </c>
      <c r="AT115" s="10" t="s">
        <v>72</v>
      </c>
      <c r="AU115" s="10" t="s">
        <v>116</v>
      </c>
      <c r="BK115" s="156" t="n">
        <f aca="false">BK116</f>
        <v>8887.688</v>
      </c>
    </row>
    <row r="116" s="157" customFormat="true" ht="37.35" hidden="false" customHeight="true" outlineLevel="0" collapsed="false">
      <c r="B116" s="158"/>
      <c r="C116" s="159"/>
      <c r="D116" s="160" t="s">
        <v>117</v>
      </c>
      <c r="E116" s="160"/>
      <c r="F116" s="160"/>
      <c r="G116" s="160"/>
      <c r="H116" s="160"/>
      <c r="I116" s="160"/>
      <c r="J116" s="160"/>
      <c r="K116" s="160"/>
      <c r="L116" s="160"/>
      <c r="M116" s="160"/>
      <c r="N116" s="161" t="n">
        <f aca="false">BK116</f>
        <v>8887.688</v>
      </c>
      <c r="O116" s="161"/>
      <c r="P116" s="161"/>
      <c r="Q116" s="161"/>
      <c r="R116" s="162"/>
      <c r="T116" s="163"/>
      <c r="U116" s="159"/>
      <c r="V116" s="159"/>
      <c r="W116" s="164" t="n">
        <f aca="false">W117+W123+W127+W131+W134</f>
        <v>230.060115</v>
      </c>
      <c r="X116" s="159"/>
      <c r="Y116" s="164" t="n">
        <f aca="false">Y117+Y123+Y127+Y131+Y134</f>
        <v>143.69311</v>
      </c>
      <c r="Z116" s="159"/>
      <c r="AA116" s="165" t="n">
        <f aca="false">AA117+AA123+AA127+AA131+AA134</f>
        <v>0</v>
      </c>
      <c r="AR116" s="166" t="s">
        <v>81</v>
      </c>
      <c r="AT116" s="167" t="s">
        <v>72</v>
      </c>
      <c r="AU116" s="167" t="s">
        <v>73</v>
      </c>
      <c r="AY116" s="166" t="s">
        <v>138</v>
      </c>
      <c r="BK116" s="168" t="n">
        <f aca="false">BK117+BK123+BK127+BK131+BK134</f>
        <v>8887.688</v>
      </c>
    </row>
    <row r="117" s="157" customFormat="true" ht="19.9" hidden="false" customHeight="true" outlineLevel="0" collapsed="false">
      <c r="B117" s="158"/>
      <c r="C117" s="159"/>
      <c r="D117" s="169" t="s">
        <v>118</v>
      </c>
      <c r="E117" s="169"/>
      <c r="F117" s="169"/>
      <c r="G117" s="169"/>
      <c r="H117" s="169"/>
      <c r="I117" s="169"/>
      <c r="J117" s="169"/>
      <c r="K117" s="169"/>
      <c r="L117" s="169"/>
      <c r="M117" s="169"/>
      <c r="N117" s="170" t="n">
        <f aca="false">BK117</f>
        <v>1027.346</v>
      </c>
      <c r="O117" s="170"/>
      <c r="P117" s="170"/>
      <c r="Q117" s="170"/>
      <c r="R117" s="162"/>
      <c r="T117" s="163"/>
      <c r="U117" s="159"/>
      <c r="V117" s="159"/>
      <c r="W117" s="164" t="n">
        <f aca="false">SUM(W118:W122)</f>
        <v>81.1056</v>
      </c>
      <c r="X117" s="159"/>
      <c r="Y117" s="164" t="n">
        <f aca="false">SUM(Y118:Y122)</f>
        <v>0</v>
      </c>
      <c r="Z117" s="159"/>
      <c r="AA117" s="165" t="n">
        <f aca="false">SUM(AA118:AA122)</f>
        <v>0</v>
      </c>
      <c r="AR117" s="166" t="s">
        <v>81</v>
      </c>
      <c r="AT117" s="167" t="s">
        <v>72</v>
      </c>
      <c r="AU117" s="167" t="s">
        <v>81</v>
      </c>
      <c r="AY117" s="166" t="s">
        <v>138</v>
      </c>
      <c r="BK117" s="168" t="n">
        <f aca="false">SUM(BK118:BK122)</f>
        <v>1027.346</v>
      </c>
    </row>
    <row r="118" s="29" customFormat="true" ht="25.5" hidden="false" customHeight="true" outlineLevel="0" collapsed="false">
      <c r="B118" s="171"/>
      <c r="C118" s="172" t="s">
        <v>81</v>
      </c>
      <c r="D118" s="172" t="s">
        <v>139</v>
      </c>
      <c r="E118" s="173" t="s">
        <v>140</v>
      </c>
      <c r="F118" s="174" t="s">
        <v>141</v>
      </c>
      <c r="G118" s="174"/>
      <c r="H118" s="174"/>
      <c r="I118" s="174"/>
      <c r="J118" s="175" t="s">
        <v>142</v>
      </c>
      <c r="K118" s="176" t="n">
        <v>24</v>
      </c>
      <c r="L118" s="176" t="n">
        <v>26.05</v>
      </c>
      <c r="M118" s="176"/>
      <c r="N118" s="176" t="n">
        <f aca="false">ROUND(L118*K118,3)</f>
        <v>625.2</v>
      </c>
      <c r="O118" s="176"/>
      <c r="P118" s="176"/>
      <c r="Q118" s="176"/>
      <c r="R118" s="177"/>
      <c r="T118" s="178"/>
      <c r="U118" s="41" t="s">
        <v>40</v>
      </c>
      <c r="V118" s="179" t="n">
        <v>2.514</v>
      </c>
      <c r="W118" s="179" t="n">
        <f aca="false">V118*K118</f>
        <v>60.336</v>
      </c>
      <c r="X118" s="179" t="n">
        <v>0</v>
      </c>
      <c r="Y118" s="179" t="n">
        <f aca="false">X118*K118</f>
        <v>0</v>
      </c>
      <c r="Z118" s="179" t="n">
        <v>0</v>
      </c>
      <c r="AA118" s="180" t="n">
        <f aca="false">Z118*K118</f>
        <v>0</v>
      </c>
      <c r="AR118" s="10" t="s">
        <v>143</v>
      </c>
      <c r="AT118" s="10" t="s">
        <v>139</v>
      </c>
      <c r="AU118" s="10" t="s">
        <v>144</v>
      </c>
      <c r="AY118" s="10" t="s">
        <v>138</v>
      </c>
      <c r="BE118" s="181" t="n">
        <f aca="false">IF(U118="základná",N118,0)</f>
        <v>0</v>
      </c>
      <c r="BF118" s="181" t="n">
        <f aca="false">IF(U118="znížená",N118,0)</f>
        <v>625.2</v>
      </c>
      <c r="BG118" s="181" t="n">
        <f aca="false">IF(U118="zákl. prenesená",N118,0)</f>
        <v>0</v>
      </c>
      <c r="BH118" s="181" t="n">
        <f aca="false">IF(U118="zníž. prenesená",N118,0)</f>
        <v>0</v>
      </c>
      <c r="BI118" s="181" t="n">
        <f aca="false">IF(U118="nulová",N118,0)</f>
        <v>0</v>
      </c>
      <c r="BJ118" s="10" t="s">
        <v>144</v>
      </c>
      <c r="BK118" s="182" t="n">
        <f aca="false">ROUND(L118*K118,3)</f>
        <v>625.2</v>
      </c>
      <c r="BL118" s="10" t="s">
        <v>143</v>
      </c>
      <c r="BM118" s="10" t="s">
        <v>144</v>
      </c>
    </row>
    <row r="119" s="29" customFormat="true" ht="51" hidden="false" customHeight="true" outlineLevel="0" collapsed="false">
      <c r="B119" s="171"/>
      <c r="C119" s="172" t="s">
        <v>144</v>
      </c>
      <c r="D119" s="172" t="s">
        <v>139</v>
      </c>
      <c r="E119" s="173" t="s">
        <v>145</v>
      </c>
      <c r="F119" s="174" t="s">
        <v>146</v>
      </c>
      <c r="G119" s="174"/>
      <c r="H119" s="174"/>
      <c r="I119" s="174"/>
      <c r="J119" s="175" t="s">
        <v>142</v>
      </c>
      <c r="K119" s="176" t="n">
        <v>7.2</v>
      </c>
      <c r="L119" s="176" t="n">
        <v>7.407</v>
      </c>
      <c r="M119" s="176"/>
      <c r="N119" s="176" t="n">
        <f aca="false">ROUND(L119*K119,3)</f>
        <v>53.33</v>
      </c>
      <c r="O119" s="176"/>
      <c r="P119" s="176"/>
      <c r="Q119" s="176"/>
      <c r="R119" s="177"/>
      <c r="T119" s="178"/>
      <c r="U119" s="41" t="s">
        <v>40</v>
      </c>
      <c r="V119" s="179" t="n">
        <v>0.613</v>
      </c>
      <c r="W119" s="179" t="n">
        <f aca="false">V119*K119</f>
        <v>4.4136</v>
      </c>
      <c r="X119" s="179" t="n">
        <v>0</v>
      </c>
      <c r="Y119" s="179" t="n">
        <f aca="false">X119*K119</f>
        <v>0</v>
      </c>
      <c r="Z119" s="179" t="n">
        <v>0</v>
      </c>
      <c r="AA119" s="180" t="n">
        <f aca="false">Z119*K119</f>
        <v>0</v>
      </c>
      <c r="AR119" s="10" t="s">
        <v>143</v>
      </c>
      <c r="AT119" s="10" t="s">
        <v>139</v>
      </c>
      <c r="AU119" s="10" t="s">
        <v>144</v>
      </c>
      <c r="AY119" s="10" t="s">
        <v>138</v>
      </c>
      <c r="BE119" s="181" t="n">
        <f aca="false">IF(U119="základná",N119,0)</f>
        <v>0</v>
      </c>
      <c r="BF119" s="181" t="n">
        <f aca="false">IF(U119="znížená",N119,0)</f>
        <v>53.33</v>
      </c>
      <c r="BG119" s="181" t="n">
        <f aca="false">IF(U119="zákl. prenesená",N119,0)</f>
        <v>0</v>
      </c>
      <c r="BH119" s="181" t="n">
        <f aca="false">IF(U119="zníž. prenesená",N119,0)</f>
        <v>0</v>
      </c>
      <c r="BI119" s="181" t="n">
        <f aca="false">IF(U119="nulová",N119,0)</f>
        <v>0</v>
      </c>
      <c r="BJ119" s="10" t="s">
        <v>144</v>
      </c>
      <c r="BK119" s="182" t="n">
        <f aca="false">ROUND(L119*K119,3)</f>
        <v>53.33</v>
      </c>
      <c r="BL119" s="10" t="s">
        <v>143</v>
      </c>
      <c r="BM119" s="10" t="s">
        <v>143</v>
      </c>
    </row>
    <row r="120" s="29" customFormat="true" ht="38.25" hidden="false" customHeight="true" outlineLevel="0" collapsed="false">
      <c r="B120" s="171"/>
      <c r="C120" s="172" t="s">
        <v>147</v>
      </c>
      <c r="D120" s="172" t="s">
        <v>139</v>
      </c>
      <c r="E120" s="173" t="s">
        <v>148</v>
      </c>
      <c r="F120" s="174" t="s">
        <v>149</v>
      </c>
      <c r="G120" s="174"/>
      <c r="H120" s="174"/>
      <c r="I120" s="174"/>
      <c r="J120" s="175" t="s">
        <v>142</v>
      </c>
      <c r="K120" s="176" t="n">
        <v>24</v>
      </c>
      <c r="L120" s="176" t="n">
        <v>5.642</v>
      </c>
      <c r="M120" s="176"/>
      <c r="N120" s="176" t="n">
        <f aca="false">ROUND(L120*K120,3)</f>
        <v>135.408</v>
      </c>
      <c r="O120" s="176"/>
      <c r="P120" s="176"/>
      <c r="Q120" s="176"/>
      <c r="R120" s="177"/>
      <c r="T120" s="178"/>
      <c r="U120" s="41" t="s">
        <v>40</v>
      </c>
      <c r="V120" s="179" t="n">
        <v>0.0555</v>
      </c>
      <c r="W120" s="179" t="n">
        <f aca="false">V120*K120</f>
        <v>1.332</v>
      </c>
      <c r="X120" s="179" t="n">
        <v>0</v>
      </c>
      <c r="Y120" s="179" t="n">
        <f aca="false">X120*K120</f>
        <v>0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135.408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135.408</v>
      </c>
      <c r="BL120" s="10" t="s">
        <v>143</v>
      </c>
      <c r="BM120" s="10" t="s">
        <v>150</v>
      </c>
    </row>
    <row r="121" s="29" customFormat="true" ht="25.5" hidden="false" customHeight="true" outlineLevel="0" collapsed="false">
      <c r="B121" s="171"/>
      <c r="C121" s="172" t="s">
        <v>143</v>
      </c>
      <c r="D121" s="172" t="s">
        <v>139</v>
      </c>
      <c r="E121" s="173" t="s">
        <v>151</v>
      </c>
      <c r="F121" s="174" t="s">
        <v>152</v>
      </c>
      <c r="G121" s="174"/>
      <c r="H121" s="174"/>
      <c r="I121" s="174"/>
      <c r="J121" s="175" t="s">
        <v>142</v>
      </c>
      <c r="K121" s="176" t="n">
        <v>24</v>
      </c>
      <c r="L121" s="176" t="n">
        <v>7.521</v>
      </c>
      <c r="M121" s="176"/>
      <c r="N121" s="176" t="n">
        <f aca="false">ROUND(L121*K121,3)</f>
        <v>180.504</v>
      </c>
      <c r="O121" s="176"/>
      <c r="P121" s="176"/>
      <c r="Q121" s="176"/>
      <c r="R121" s="177"/>
      <c r="T121" s="178"/>
      <c r="U121" s="41" t="s">
        <v>40</v>
      </c>
      <c r="V121" s="179" t="n">
        <v>0.617</v>
      </c>
      <c r="W121" s="179" t="n">
        <f aca="false">V121*K121</f>
        <v>14.808</v>
      </c>
      <c r="X121" s="179" t="n">
        <v>0</v>
      </c>
      <c r="Y121" s="179" t="n">
        <f aca="false">X121*K121</f>
        <v>0</v>
      </c>
      <c r="Z121" s="179" t="n">
        <v>0</v>
      </c>
      <c r="AA121" s="180" t="n">
        <f aca="false">Z121*K121</f>
        <v>0</v>
      </c>
      <c r="AR121" s="10" t="s">
        <v>143</v>
      </c>
      <c r="AT121" s="10" t="s">
        <v>139</v>
      </c>
      <c r="AU121" s="10" t="s">
        <v>144</v>
      </c>
      <c r="AY121" s="10" t="s">
        <v>138</v>
      </c>
      <c r="BE121" s="181" t="n">
        <f aca="false">IF(U121="základná",N121,0)</f>
        <v>0</v>
      </c>
      <c r="BF121" s="181" t="n">
        <f aca="false">IF(U121="znížená",N121,0)</f>
        <v>180.504</v>
      </c>
      <c r="BG121" s="181" t="n">
        <f aca="false">IF(U121="zákl. prenesená",N121,0)</f>
        <v>0</v>
      </c>
      <c r="BH121" s="181" t="n">
        <f aca="false">IF(U121="zníž. prenesená",N121,0)</f>
        <v>0</v>
      </c>
      <c r="BI121" s="181" t="n">
        <f aca="false">IF(U121="nulová",N121,0)</f>
        <v>0</v>
      </c>
      <c r="BJ121" s="10" t="s">
        <v>144</v>
      </c>
      <c r="BK121" s="182" t="n">
        <f aca="false">ROUND(L121*K121,3)</f>
        <v>180.504</v>
      </c>
      <c r="BL121" s="10" t="s">
        <v>143</v>
      </c>
      <c r="BM121" s="10" t="s">
        <v>153</v>
      </c>
    </row>
    <row r="122" s="29" customFormat="true" ht="16.5" hidden="false" customHeight="true" outlineLevel="0" collapsed="false">
      <c r="B122" s="171"/>
      <c r="C122" s="172" t="s">
        <v>154</v>
      </c>
      <c r="D122" s="172" t="s">
        <v>139</v>
      </c>
      <c r="E122" s="173" t="s">
        <v>155</v>
      </c>
      <c r="F122" s="174" t="s">
        <v>156</v>
      </c>
      <c r="G122" s="174"/>
      <c r="H122" s="174"/>
      <c r="I122" s="174"/>
      <c r="J122" s="175" t="s">
        <v>142</v>
      </c>
      <c r="K122" s="176" t="n">
        <v>24</v>
      </c>
      <c r="L122" s="176" t="n">
        <v>1.371</v>
      </c>
      <c r="M122" s="176"/>
      <c r="N122" s="176" t="n">
        <f aca="false">ROUND(L122*K122,3)</f>
        <v>32.904</v>
      </c>
      <c r="O122" s="176"/>
      <c r="P122" s="176"/>
      <c r="Q122" s="176"/>
      <c r="R122" s="177"/>
      <c r="T122" s="178"/>
      <c r="U122" s="41" t="s">
        <v>40</v>
      </c>
      <c r="V122" s="179" t="n">
        <v>0.009</v>
      </c>
      <c r="W122" s="179" t="n">
        <f aca="false">V122*K122</f>
        <v>0.216</v>
      </c>
      <c r="X122" s="179" t="n">
        <v>0</v>
      </c>
      <c r="Y122" s="179" t="n">
        <f aca="false">X122*K122</f>
        <v>0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32.904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32.904</v>
      </c>
      <c r="BL122" s="10" t="s">
        <v>143</v>
      </c>
      <c r="BM122" s="10" t="s">
        <v>157</v>
      </c>
    </row>
    <row r="123" s="157" customFormat="true" ht="29.85" hidden="false" customHeight="true" outlineLevel="0" collapsed="false">
      <c r="B123" s="158"/>
      <c r="C123" s="159"/>
      <c r="D123" s="169" t="s">
        <v>119</v>
      </c>
      <c r="E123" s="169"/>
      <c r="F123" s="169"/>
      <c r="G123" s="169"/>
      <c r="H123" s="169"/>
      <c r="I123" s="169"/>
      <c r="J123" s="169"/>
      <c r="K123" s="169"/>
      <c r="L123" s="169"/>
      <c r="M123" s="169"/>
      <c r="N123" s="183" t="n">
        <f aca="false">BK123</f>
        <v>1018.878</v>
      </c>
      <c r="O123" s="183"/>
      <c r="P123" s="183"/>
      <c r="Q123" s="183"/>
      <c r="R123" s="162"/>
      <c r="T123" s="163"/>
      <c r="U123" s="159"/>
      <c r="V123" s="159"/>
      <c r="W123" s="164" t="n">
        <f aca="false">SUM(W124:W126)</f>
        <v>1.43184</v>
      </c>
      <c r="X123" s="159"/>
      <c r="Y123" s="164" t="n">
        <f aca="false">SUM(Y124:Y126)</f>
        <v>16.41132</v>
      </c>
      <c r="Z123" s="159"/>
      <c r="AA123" s="165" t="n">
        <f aca="false">SUM(AA124:AA126)</f>
        <v>0</v>
      </c>
      <c r="AR123" s="166" t="s">
        <v>81</v>
      </c>
      <c r="AT123" s="167" t="s">
        <v>72</v>
      </c>
      <c r="AU123" s="167" t="s">
        <v>81</v>
      </c>
      <c r="AY123" s="166" t="s">
        <v>138</v>
      </c>
      <c r="BK123" s="168" t="n">
        <f aca="false">SUM(BK124:BK126)</f>
        <v>1018.878</v>
      </c>
    </row>
    <row r="124" s="29" customFormat="true" ht="38.25" hidden="false" customHeight="true" outlineLevel="0" collapsed="false">
      <c r="B124" s="171"/>
      <c r="C124" s="172" t="s">
        <v>150</v>
      </c>
      <c r="D124" s="172" t="s">
        <v>139</v>
      </c>
      <c r="E124" s="173" t="s">
        <v>158</v>
      </c>
      <c r="F124" s="174" t="s">
        <v>159</v>
      </c>
      <c r="G124" s="174"/>
      <c r="H124" s="174"/>
      <c r="I124" s="174"/>
      <c r="J124" s="175" t="s">
        <v>160</v>
      </c>
      <c r="K124" s="176" t="n">
        <v>57</v>
      </c>
      <c r="L124" s="176" t="n">
        <v>4.924</v>
      </c>
      <c r="M124" s="176"/>
      <c r="N124" s="176" t="n">
        <f aca="false">ROUND(L124*K124,3)</f>
        <v>280.668</v>
      </c>
      <c r="O124" s="176"/>
      <c r="P124" s="176"/>
      <c r="Q124" s="176"/>
      <c r="R124" s="177"/>
      <c r="T124" s="178"/>
      <c r="U124" s="41" t="s">
        <v>40</v>
      </c>
      <c r="V124" s="179" t="n">
        <v>0.02512</v>
      </c>
      <c r="W124" s="179" t="n">
        <f aca="false">V124*K124</f>
        <v>1.43184</v>
      </c>
      <c r="X124" s="179" t="n">
        <v>0.2224</v>
      </c>
      <c r="Y124" s="179" t="n">
        <f aca="false">X124*K124</f>
        <v>12.6768</v>
      </c>
      <c r="Z124" s="179" t="n">
        <v>0</v>
      </c>
      <c r="AA124" s="180" t="n">
        <f aca="false">Z124*K124</f>
        <v>0</v>
      </c>
      <c r="AR124" s="10" t="s">
        <v>143</v>
      </c>
      <c r="AT124" s="10" t="s">
        <v>139</v>
      </c>
      <c r="AU124" s="10" t="s">
        <v>144</v>
      </c>
      <c r="AY124" s="10" t="s">
        <v>138</v>
      </c>
      <c r="BE124" s="181" t="n">
        <f aca="false">IF(U124="základná",N124,0)</f>
        <v>0</v>
      </c>
      <c r="BF124" s="181" t="n">
        <f aca="false">IF(U124="znížená",N124,0)</f>
        <v>280.668</v>
      </c>
      <c r="BG124" s="181" t="n">
        <f aca="false">IF(U124="zákl. prenesená",N124,0)</f>
        <v>0</v>
      </c>
      <c r="BH124" s="181" t="n">
        <f aca="false">IF(U124="zníž. prenesená",N124,0)</f>
        <v>0</v>
      </c>
      <c r="BI124" s="181" t="n">
        <f aca="false">IF(U124="nulová",N124,0)</f>
        <v>0</v>
      </c>
      <c r="BJ124" s="10" t="s">
        <v>144</v>
      </c>
      <c r="BK124" s="182" t="n">
        <f aca="false">ROUND(L124*K124,3)</f>
        <v>280.668</v>
      </c>
      <c r="BL124" s="10" t="s">
        <v>143</v>
      </c>
      <c r="BM124" s="10" t="s">
        <v>161</v>
      </c>
    </row>
    <row r="125" s="29" customFormat="true" ht="25.5" hidden="false" customHeight="true" outlineLevel="0" collapsed="false">
      <c r="B125" s="171"/>
      <c r="C125" s="172" t="s">
        <v>162</v>
      </c>
      <c r="D125" s="172" t="s">
        <v>139</v>
      </c>
      <c r="E125" s="173" t="s">
        <v>163</v>
      </c>
      <c r="F125" s="174" t="s">
        <v>164</v>
      </c>
      <c r="G125" s="174"/>
      <c r="H125" s="174"/>
      <c r="I125" s="174"/>
      <c r="J125" s="175" t="s">
        <v>165</v>
      </c>
      <c r="K125" s="176" t="n">
        <v>6</v>
      </c>
      <c r="L125" s="176" t="n">
        <v>35.792</v>
      </c>
      <c r="M125" s="176"/>
      <c r="N125" s="176" t="n">
        <f aca="false">ROUND(L125*K125,3)</f>
        <v>214.752</v>
      </c>
      <c r="O125" s="176"/>
      <c r="P125" s="176"/>
      <c r="Q125" s="176"/>
      <c r="R125" s="177"/>
      <c r="T125" s="178"/>
      <c r="U125" s="41" t="s">
        <v>40</v>
      </c>
      <c r="V125" s="179" t="n">
        <v>0</v>
      </c>
      <c r="W125" s="179" t="n">
        <f aca="false">V125*K125</f>
        <v>0</v>
      </c>
      <c r="X125" s="179" t="n">
        <v>0.46042</v>
      </c>
      <c r="Y125" s="179" t="n">
        <f aca="false">X125*K125</f>
        <v>2.76252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214.752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214.752</v>
      </c>
      <c r="BL125" s="10" t="s">
        <v>143</v>
      </c>
      <c r="BM125" s="10" t="s">
        <v>166</v>
      </c>
    </row>
    <row r="126" s="29" customFormat="true" ht="25.5" hidden="false" customHeight="true" outlineLevel="0" collapsed="false">
      <c r="B126" s="171"/>
      <c r="C126" s="184" t="s">
        <v>153</v>
      </c>
      <c r="D126" s="184" t="s">
        <v>167</v>
      </c>
      <c r="E126" s="185" t="s">
        <v>168</v>
      </c>
      <c r="F126" s="186" t="s">
        <v>169</v>
      </c>
      <c r="G126" s="186"/>
      <c r="H126" s="186"/>
      <c r="I126" s="186"/>
      <c r="J126" s="187" t="s">
        <v>170</v>
      </c>
      <c r="K126" s="188" t="n">
        <v>6</v>
      </c>
      <c r="L126" s="188" t="n">
        <v>87.243</v>
      </c>
      <c r="M126" s="188"/>
      <c r="N126" s="188" t="n">
        <f aca="false">ROUND(L126*K126,3)</f>
        <v>523.458</v>
      </c>
      <c r="O126" s="188"/>
      <c r="P126" s="188"/>
      <c r="Q126" s="188"/>
      <c r="R126" s="177"/>
      <c r="T126" s="178"/>
      <c r="U126" s="41" t="s">
        <v>40</v>
      </c>
      <c r="V126" s="179" t="n">
        <v>0</v>
      </c>
      <c r="W126" s="179" t="n">
        <f aca="false">V126*K126</f>
        <v>0</v>
      </c>
      <c r="X126" s="179" t="n">
        <v>0.162</v>
      </c>
      <c r="Y126" s="179" t="n">
        <f aca="false">X126*K126</f>
        <v>0.972</v>
      </c>
      <c r="Z126" s="179" t="n">
        <v>0</v>
      </c>
      <c r="AA126" s="180" t="n">
        <f aca="false">Z126*K126</f>
        <v>0</v>
      </c>
      <c r="AR126" s="10" t="s">
        <v>153</v>
      </c>
      <c r="AT126" s="10" t="s">
        <v>167</v>
      </c>
      <c r="AU126" s="10" t="s">
        <v>144</v>
      </c>
      <c r="AY126" s="10" t="s">
        <v>138</v>
      </c>
      <c r="BE126" s="181" t="n">
        <f aca="false">IF(U126="základná",N126,0)</f>
        <v>0</v>
      </c>
      <c r="BF126" s="181" t="n">
        <f aca="false">IF(U126="znížená",N126,0)</f>
        <v>523.458</v>
      </c>
      <c r="BG126" s="181" t="n">
        <f aca="false">IF(U126="zákl. prenesená",N126,0)</f>
        <v>0</v>
      </c>
      <c r="BH126" s="181" t="n">
        <f aca="false">IF(U126="zníž. prenesená",N126,0)</f>
        <v>0</v>
      </c>
      <c r="BI126" s="181" t="n">
        <f aca="false">IF(U126="nulová",N126,0)</f>
        <v>0</v>
      </c>
      <c r="BJ126" s="10" t="s">
        <v>144</v>
      </c>
      <c r="BK126" s="182" t="n">
        <f aca="false">ROUND(L126*K126,3)</f>
        <v>523.458</v>
      </c>
      <c r="BL126" s="10" t="s">
        <v>143</v>
      </c>
      <c r="BM126" s="10" t="s">
        <v>171</v>
      </c>
    </row>
    <row r="127" s="157" customFormat="true" ht="29.85" hidden="false" customHeight="true" outlineLevel="0" collapsed="false">
      <c r="B127" s="158"/>
      <c r="C127" s="159"/>
      <c r="D127" s="169" t="s">
        <v>120</v>
      </c>
      <c r="E127" s="169"/>
      <c r="F127" s="169"/>
      <c r="G127" s="169"/>
      <c r="H127" s="169"/>
      <c r="I127" s="169"/>
      <c r="J127" s="169"/>
      <c r="K127" s="169"/>
      <c r="L127" s="169"/>
      <c r="M127" s="169"/>
      <c r="N127" s="183" t="n">
        <f aca="false">BK127</f>
        <v>2147.52</v>
      </c>
      <c r="O127" s="183"/>
      <c r="P127" s="183"/>
      <c r="Q127" s="183"/>
      <c r="R127" s="162"/>
      <c r="T127" s="163"/>
      <c r="U127" s="159"/>
      <c r="V127" s="159"/>
      <c r="W127" s="164" t="n">
        <f aca="false">SUM(W128:W130)</f>
        <v>0</v>
      </c>
      <c r="X127" s="159"/>
      <c r="Y127" s="164" t="n">
        <f aca="false">SUM(Y128:Y130)</f>
        <v>0.388</v>
      </c>
      <c r="Z127" s="159"/>
      <c r="AA127" s="165" t="n">
        <f aca="false">SUM(AA128:AA130)</f>
        <v>0</v>
      </c>
      <c r="AR127" s="166" t="s">
        <v>81</v>
      </c>
      <c r="AT127" s="167" t="s">
        <v>72</v>
      </c>
      <c r="AU127" s="167" t="s">
        <v>81</v>
      </c>
      <c r="AY127" s="166" t="s">
        <v>138</v>
      </c>
      <c r="BK127" s="168" t="n">
        <f aca="false">SUM(BK128:BK130)</f>
        <v>2147.52</v>
      </c>
    </row>
    <row r="128" s="29" customFormat="true" ht="25.5" hidden="false" customHeight="true" outlineLevel="0" collapsed="false">
      <c r="B128" s="171"/>
      <c r="C128" s="172" t="s">
        <v>172</v>
      </c>
      <c r="D128" s="172" t="s">
        <v>139</v>
      </c>
      <c r="E128" s="173" t="s">
        <v>173</v>
      </c>
      <c r="F128" s="174" t="s">
        <v>174</v>
      </c>
      <c r="G128" s="174"/>
      <c r="H128" s="174"/>
      <c r="I128" s="174"/>
      <c r="J128" s="175" t="s">
        <v>170</v>
      </c>
      <c r="K128" s="176" t="n">
        <v>16</v>
      </c>
      <c r="L128" s="176" t="n">
        <v>22.37</v>
      </c>
      <c r="M128" s="176"/>
      <c r="N128" s="176" t="n">
        <f aca="false">ROUND(L128*K128,3)</f>
        <v>357.92</v>
      </c>
      <c r="O128" s="176"/>
      <c r="P128" s="176"/>
      <c r="Q128" s="176"/>
      <c r="R128" s="177"/>
      <c r="T128" s="178"/>
      <c r="U128" s="41" t="s">
        <v>40</v>
      </c>
      <c r="V128" s="179" t="n">
        <v>0</v>
      </c>
      <c r="W128" s="179" t="n">
        <f aca="false">V128*K128</f>
        <v>0</v>
      </c>
      <c r="X128" s="179" t="n">
        <v>0.0042</v>
      </c>
      <c r="Y128" s="179" t="n">
        <f aca="false">X128*K128</f>
        <v>0.0672</v>
      </c>
      <c r="Z128" s="179" t="n">
        <v>0</v>
      </c>
      <c r="AA128" s="180" t="n">
        <f aca="false">Z128*K128</f>
        <v>0</v>
      </c>
      <c r="AR128" s="10" t="s">
        <v>143</v>
      </c>
      <c r="AT128" s="10" t="s">
        <v>139</v>
      </c>
      <c r="AU128" s="10" t="s">
        <v>144</v>
      </c>
      <c r="AY128" s="10" t="s">
        <v>138</v>
      </c>
      <c r="BE128" s="181" t="n">
        <f aca="false">IF(U128="základná",N128,0)</f>
        <v>0</v>
      </c>
      <c r="BF128" s="181" t="n">
        <f aca="false">IF(U128="znížená",N128,0)</f>
        <v>357.92</v>
      </c>
      <c r="BG128" s="181" t="n">
        <f aca="false">IF(U128="zákl. prenesená",N128,0)</f>
        <v>0</v>
      </c>
      <c r="BH128" s="181" t="n">
        <f aca="false">IF(U128="zníž. prenesená",N128,0)</f>
        <v>0</v>
      </c>
      <c r="BI128" s="181" t="n">
        <f aca="false">IF(U128="nulová",N128,0)</f>
        <v>0</v>
      </c>
      <c r="BJ128" s="10" t="s">
        <v>144</v>
      </c>
      <c r="BK128" s="182" t="n">
        <f aca="false">ROUND(L128*K128,3)</f>
        <v>357.92</v>
      </c>
      <c r="BL128" s="10" t="s">
        <v>143</v>
      </c>
      <c r="BM128" s="10" t="s">
        <v>175</v>
      </c>
    </row>
    <row r="129" s="29" customFormat="true" ht="25.5" hidden="false" customHeight="true" outlineLevel="0" collapsed="false">
      <c r="B129" s="171"/>
      <c r="C129" s="184" t="s">
        <v>157</v>
      </c>
      <c r="D129" s="184" t="s">
        <v>167</v>
      </c>
      <c r="E129" s="185" t="s">
        <v>176</v>
      </c>
      <c r="F129" s="186" t="s">
        <v>177</v>
      </c>
      <c r="G129" s="186"/>
      <c r="H129" s="186"/>
      <c r="I129" s="186"/>
      <c r="J129" s="187" t="s">
        <v>170</v>
      </c>
      <c r="K129" s="188" t="n">
        <v>16</v>
      </c>
      <c r="L129" s="188" t="n">
        <v>93.954</v>
      </c>
      <c r="M129" s="188"/>
      <c r="N129" s="188" t="n">
        <f aca="false">ROUND(L129*K129,3)</f>
        <v>1503.264</v>
      </c>
      <c r="O129" s="188"/>
      <c r="P129" s="188"/>
      <c r="Q129" s="188"/>
      <c r="R129" s="177"/>
      <c r="T129" s="178"/>
      <c r="U129" s="41" t="s">
        <v>40</v>
      </c>
      <c r="V129" s="179" t="n">
        <v>0</v>
      </c>
      <c r="W129" s="179" t="n">
        <f aca="false">V129*K129</f>
        <v>0</v>
      </c>
      <c r="X129" s="179" t="n">
        <v>0.02</v>
      </c>
      <c r="Y129" s="179" t="n">
        <f aca="false">X129*K129</f>
        <v>0.32</v>
      </c>
      <c r="Z129" s="179" t="n">
        <v>0</v>
      </c>
      <c r="AA129" s="180" t="n">
        <f aca="false">Z129*K129</f>
        <v>0</v>
      </c>
      <c r="AR129" s="10" t="s">
        <v>153</v>
      </c>
      <c r="AT129" s="10" t="s">
        <v>167</v>
      </c>
      <c r="AU129" s="10" t="s">
        <v>144</v>
      </c>
      <c r="AY129" s="10" t="s">
        <v>138</v>
      </c>
      <c r="BE129" s="181" t="n">
        <f aca="false">IF(U129="základná",N129,0)</f>
        <v>0</v>
      </c>
      <c r="BF129" s="181" t="n">
        <f aca="false">IF(U129="znížená",N129,0)</f>
        <v>1503.264</v>
      </c>
      <c r="BG129" s="181" t="n">
        <f aca="false">IF(U129="zákl. prenesená",N129,0)</f>
        <v>0</v>
      </c>
      <c r="BH129" s="181" t="n">
        <f aca="false">IF(U129="zníž. prenesená",N129,0)</f>
        <v>0</v>
      </c>
      <c r="BI129" s="181" t="n">
        <f aca="false">IF(U129="nulová",N129,0)</f>
        <v>0</v>
      </c>
      <c r="BJ129" s="10" t="s">
        <v>144</v>
      </c>
      <c r="BK129" s="182" t="n">
        <f aca="false">ROUND(L129*K129,3)</f>
        <v>1503.264</v>
      </c>
      <c r="BL129" s="10" t="s">
        <v>143</v>
      </c>
      <c r="BM129" s="10" t="s">
        <v>9</v>
      </c>
    </row>
    <row r="130" s="29" customFormat="true" ht="16.5" hidden="false" customHeight="true" outlineLevel="0" collapsed="false">
      <c r="B130" s="171"/>
      <c r="C130" s="184" t="s">
        <v>178</v>
      </c>
      <c r="D130" s="184" t="s">
        <v>167</v>
      </c>
      <c r="E130" s="185" t="s">
        <v>179</v>
      </c>
      <c r="F130" s="186" t="s">
        <v>180</v>
      </c>
      <c r="G130" s="186"/>
      <c r="H130" s="186"/>
      <c r="I130" s="186"/>
      <c r="J130" s="187" t="s">
        <v>170</v>
      </c>
      <c r="K130" s="188" t="n">
        <v>16</v>
      </c>
      <c r="L130" s="188" t="n">
        <v>17.896</v>
      </c>
      <c r="M130" s="188"/>
      <c r="N130" s="188" t="n">
        <f aca="false">ROUND(L130*K130,3)</f>
        <v>286.336</v>
      </c>
      <c r="O130" s="188"/>
      <c r="P130" s="188"/>
      <c r="Q130" s="188"/>
      <c r="R130" s="177"/>
      <c r="T130" s="178"/>
      <c r="U130" s="41" t="s">
        <v>40</v>
      </c>
      <c r="V130" s="179" t="n">
        <v>0</v>
      </c>
      <c r="W130" s="179" t="n">
        <f aca="false">V130*K130</f>
        <v>0</v>
      </c>
      <c r="X130" s="179" t="n">
        <v>5E-005</v>
      </c>
      <c r="Y130" s="179" t="n">
        <f aca="false">X130*K130</f>
        <v>0.0008</v>
      </c>
      <c r="Z130" s="179" t="n">
        <v>0</v>
      </c>
      <c r="AA130" s="180" t="n">
        <f aca="false">Z130*K130</f>
        <v>0</v>
      </c>
      <c r="AR130" s="10" t="s">
        <v>153</v>
      </c>
      <c r="AT130" s="10" t="s">
        <v>167</v>
      </c>
      <c r="AU130" s="10" t="s">
        <v>144</v>
      </c>
      <c r="AY130" s="10" t="s">
        <v>138</v>
      </c>
      <c r="BE130" s="181" t="n">
        <f aca="false">IF(U130="základná",N130,0)</f>
        <v>0</v>
      </c>
      <c r="BF130" s="181" t="n">
        <f aca="false">IF(U130="znížená",N130,0)</f>
        <v>286.336</v>
      </c>
      <c r="BG130" s="181" t="n">
        <f aca="false">IF(U130="zákl. prenesená",N130,0)</f>
        <v>0</v>
      </c>
      <c r="BH130" s="181" t="n">
        <f aca="false">IF(U130="zníž. prenesená",N130,0)</f>
        <v>0</v>
      </c>
      <c r="BI130" s="181" t="n">
        <f aca="false">IF(U130="nulová",N130,0)</f>
        <v>0</v>
      </c>
      <c r="BJ130" s="10" t="s">
        <v>144</v>
      </c>
      <c r="BK130" s="182" t="n">
        <f aca="false">ROUND(L130*K130,3)</f>
        <v>286.336</v>
      </c>
      <c r="BL130" s="10" t="s">
        <v>143</v>
      </c>
      <c r="BM130" s="10" t="s">
        <v>181</v>
      </c>
    </row>
    <row r="131" s="157" customFormat="true" ht="29.85" hidden="false" customHeight="true" outlineLevel="0" collapsed="false">
      <c r="B131" s="158"/>
      <c r="C131" s="159"/>
      <c r="D131" s="169" t="s">
        <v>121</v>
      </c>
      <c r="E131" s="169"/>
      <c r="F131" s="169"/>
      <c r="G131" s="169"/>
      <c r="H131" s="169"/>
      <c r="I131" s="169"/>
      <c r="J131" s="169"/>
      <c r="K131" s="169"/>
      <c r="L131" s="169"/>
      <c r="M131" s="169"/>
      <c r="N131" s="183" t="n">
        <f aca="false">BK131</f>
        <v>3592.47</v>
      </c>
      <c r="O131" s="183"/>
      <c r="P131" s="183"/>
      <c r="Q131" s="183"/>
      <c r="R131" s="162"/>
      <c r="T131" s="163"/>
      <c r="U131" s="159"/>
      <c r="V131" s="159"/>
      <c r="W131" s="164" t="n">
        <f aca="false">SUM(W132:W133)</f>
        <v>91.53</v>
      </c>
      <c r="X131" s="159"/>
      <c r="Y131" s="164" t="n">
        <f aca="false">SUM(Y132:Y133)</f>
        <v>126.89379</v>
      </c>
      <c r="Z131" s="159"/>
      <c r="AA131" s="165" t="n">
        <f aca="false">SUM(AA132:AA133)</f>
        <v>0</v>
      </c>
      <c r="AR131" s="166" t="s">
        <v>81</v>
      </c>
      <c r="AT131" s="167" t="s">
        <v>72</v>
      </c>
      <c r="AU131" s="167" t="s">
        <v>81</v>
      </c>
      <c r="AY131" s="166" t="s">
        <v>138</v>
      </c>
      <c r="BK131" s="168" t="n">
        <f aca="false">SUM(BK132:BK133)</f>
        <v>3592.47</v>
      </c>
    </row>
    <row r="132" s="29" customFormat="true" ht="38.25" hidden="false" customHeight="true" outlineLevel="0" collapsed="false">
      <c r="B132" s="171"/>
      <c r="C132" s="172" t="s">
        <v>161</v>
      </c>
      <c r="D132" s="172" t="s">
        <v>139</v>
      </c>
      <c r="E132" s="173" t="s">
        <v>182</v>
      </c>
      <c r="F132" s="174" t="s">
        <v>183</v>
      </c>
      <c r="G132" s="174"/>
      <c r="H132" s="174"/>
      <c r="I132" s="174"/>
      <c r="J132" s="175" t="s">
        <v>165</v>
      </c>
      <c r="K132" s="176" t="n">
        <v>90</v>
      </c>
      <c r="L132" s="176" t="n">
        <v>23.513</v>
      </c>
      <c r="M132" s="176"/>
      <c r="N132" s="176" t="n">
        <f aca="false">ROUND(L132*K132,3)</f>
        <v>2116.17</v>
      </c>
      <c r="O132" s="176"/>
      <c r="P132" s="176"/>
      <c r="Q132" s="176"/>
      <c r="R132" s="177"/>
      <c r="T132" s="178"/>
      <c r="U132" s="41" t="s">
        <v>40</v>
      </c>
      <c r="V132" s="179" t="n">
        <v>1.017</v>
      </c>
      <c r="W132" s="179" t="n">
        <f aca="false">V132*K132</f>
        <v>91.53</v>
      </c>
      <c r="X132" s="179" t="n">
        <v>0.159931</v>
      </c>
      <c r="Y132" s="179" t="n">
        <f aca="false">X132*K132</f>
        <v>14.39379</v>
      </c>
      <c r="Z132" s="179" t="n">
        <v>0</v>
      </c>
      <c r="AA132" s="180" t="n">
        <f aca="false">Z132*K132</f>
        <v>0</v>
      </c>
      <c r="AR132" s="10" t="s">
        <v>143</v>
      </c>
      <c r="AT132" s="10" t="s">
        <v>139</v>
      </c>
      <c r="AU132" s="10" t="s">
        <v>144</v>
      </c>
      <c r="AY132" s="10" t="s">
        <v>138</v>
      </c>
      <c r="BE132" s="181" t="n">
        <f aca="false">IF(U132="základná",N132,0)</f>
        <v>0</v>
      </c>
      <c r="BF132" s="181" t="n">
        <f aca="false">IF(U132="znížená",N132,0)</f>
        <v>2116.17</v>
      </c>
      <c r="BG132" s="181" t="n">
        <f aca="false">IF(U132="zákl. prenesená",N132,0)</f>
        <v>0</v>
      </c>
      <c r="BH132" s="181" t="n">
        <f aca="false">IF(U132="zníž. prenesená",N132,0)</f>
        <v>0</v>
      </c>
      <c r="BI132" s="181" t="n">
        <f aca="false">IF(U132="nulová",N132,0)</f>
        <v>0</v>
      </c>
      <c r="BJ132" s="10" t="s">
        <v>144</v>
      </c>
      <c r="BK132" s="182" t="n">
        <f aca="false">ROUND(L132*K132,3)</f>
        <v>2116.17</v>
      </c>
      <c r="BL132" s="10" t="s">
        <v>143</v>
      </c>
      <c r="BM132" s="10" t="s">
        <v>184</v>
      </c>
    </row>
    <row r="133" s="29" customFormat="true" ht="25.5" hidden="false" customHeight="true" outlineLevel="0" collapsed="false">
      <c r="B133" s="171"/>
      <c r="C133" s="184" t="s">
        <v>185</v>
      </c>
      <c r="D133" s="184" t="s">
        <v>167</v>
      </c>
      <c r="E133" s="185" t="s">
        <v>186</v>
      </c>
      <c r="F133" s="186" t="s">
        <v>187</v>
      </c>
      <c r="G133" s="186"/>
      <c r="H133" s="186"/>
      <c r="I133" s="186"/>
      <c r="J133" s="187" t="s">
        <v>170</v>
      </c>
      <c r="K133" s="188" t="n">
        <v>300</v>
      </c>
      <c r="L133" s="188" t="n">
        <v>4.921</v>
      </c>
      <c r="M133" s="188"/>
      <c r="N133" s="188" t="n">
        <f aca="false">ROUND(L133*K133,3)</f>
        <v>1476.3</v>
      </c>
      <c r="O133" s="188"/>
      <c r="P133" s="188"/>
      <c r="Q133" s="188"/>
      <c r="R133" s="177"/>
      <c r="T133" s="178"/>
      <c r="U133" s="41" t="s">
        <v>40</v>
      </c>
      <c r="V133" s="179" t="n">
        <v>0</v>
      </c>
      <c r="W133" s="179" t="n">
        <f aca="false">V133*K133</f>
        <v>0</v>
      </c>
      <c r="X133" s="179" t="n">
        <v>0.375</v>
      </c>
      <c r="Y133" s="179" t="n">
        <f aca="false">X133*K133</f>
        <v>112.5</v>
      </c>
      <c r="Z133" s="179" t="n">
        <v>0</v>
      </c>
      <c r="AA133" s="180" t="n">
        <f aca="false">Z133*K133</f>
        <v>0</v>
      </c>
      <c r="AR133" s="10" t="s">
        <v>153</v>
      </c>
      <c r="AT133" s="10" t="s">
        <v>167</v>
      </c>
      <c r="AU133" s="10" t="s">
        <v>144</v>
      </c>
      <c r="AY133" s="10" t="s">
        <v>138</v>
      </c>
      <c r="BE133" s="181" t="n">
        <f aca="false">IF(U133="základná",N133,0)</f>
        <v>0</v>
      </c>
      <c r="BF133" s="181" t="n">
        <f aca="false">IF(U133="znížená",N133,0)</f>
        <v>1476.3</v>
      </c>
      <c r="BG133" s="181" t="n">
        <f aca="false">IF(U133="zákl. prenesená",N133,0)</f>
        <v>0</v>
      </c>
      <c r="BH133" s="181" t="n">
        <f aca="false">IF(U133="zníž. prenesená",N133,0)</f>
        <v>0</v>
      </c>
      <c r="BI133" s="181" t="n">
        <f aca="false">IF(U133="nulová",N133,0)</f>
        <v>0</v>
      </c>
      <c r="BJ133" s="10" t="s">
        <v>144</v>
      </c>
      <c r="BK133" s="182" t="n">
        <f aca="false">ROUND(L133*K133,3)</f>
        <v>1476.3</v>
      </c>
      <c r="BL133" s="10" t="s">
        <v>143</v>
      </c>
      <c r="BM133" s="10" t="s">
        <v>188</v>
      </c>
    </row>
    <row r="134" s="157" customFormat="true" ht="29.85" hidden="false" customHeight="true" outlineLevel="0" collapsed="false">
      <c r="B134" s="158"/>
      <c r="C134" s="159"/>
      <c r="D134" s="169" t="s">
        <v>122</v>
      </c>
      <c r="E134" s="169"/>
      <c r="F134" s="169"/>
      <c r="G134" s="169"/>
      <c r="H134" s="169"/>
      <c r="I134" s="169"/>
      <c r="J134" s="169"/>
      <c r="K134" s="169"/>
      <c r="L134" s="169"/>
      <c r="M134" s="169"/>
      <c r="N134" s="183" t="n">
        <f aca="false">BK134</f>
        <v>1101.474</v>
      </c>
      <c r="O134" s="183"/>
      <c r="P134" s="183"/>
      <c r="Q134" s="183"/>
      <c r="R134" s="162"/>
      <c r="T134" s="163"/>
      <c r="U134" s="159"/>
      <c r="V134" s="159"/>
      <c r="W134" s="164" t="n">
        <f aca="false">W135</f>
        <v>55.992675</v>
      </c>
      <c r="X134" s="159"/>
      <c r="Y134" s="164" t="n">
        <f aca="false">Y135</f>
        <v>0</v>
      </c>
      <c r="Z134" s="159"/>
      <c r="AA134" s="165" t="n">
        <f aca="false">AA135</f>
        <v>0</v>
      </c>
      <c r="AR134" s="166" t="s">
        <v>81</v>
      </c>
      <c r="AT134" s="167" t="s">
        <v>72</v>
      </c>
      <c r="AU134" s="167" t="s">
        <v>81</v>
      </c>
      <c r="AY134" s="166" t="s">
        <v>138</v>
      </c>
      <c r="BK134" s="168" t="n">
        <f aca="false">BK135</f>
        <v>1101.474</v>
      </c>
    </row>
    <row r="135" s="29" customFormat="true" ht="38.25" hidden="false" customHeight="true" outlineLevel="0" collapsed="false">
      <c r="B135" s="171"/>
      <c r="C135" s="172" t="s">
        <v>166</v>
      </c>
      <c r="D135" s="172" t="s">
        <v>139</v>
      </c>
      <c r="E135" s="173" t="s">
        <v>189</v>
      </c>
      <c r="F135" s="174" t="s">
        <v>190</v>
      </c>
      <c r="G135" s="174"/>
      <c r="H135" s="174"/>
      <c r="I135" s="174"/>
      <c r="J135" s="175" t="s">
        <v>191</v>
      </c>
      <c r="K135" s="176" t="n">
        <v>142.475</v>
      </c>
      <c r="L135" s="176" t="n">
        <v>7.731</v>
      </c>
      <c r="M135" s="176"/>
      <c r="N135" s="176" t="n">
        <f aca="false">ROUND(L135*K135,3)</f>
        <v>1101.474</v>
      </c>
      <c r="O135" s="176"/>
      <c r="P135" s="176"/>
      <c r="Q135" s="176"/>
      <c r="R135" s="177"/>
      <c r="T135" s="178"/>
      <c r="U135" s="189" t="s">
        <v>40</v>
      </c>
      <c r="V135" s="190" t="n">
        <v>0.393</v>
      </c>
      <c r="W135" s="190" t="n">
        <f aca="false">V135*K135</f>
        <v>55.992675</v>
      </c>
      <c r="X135" s="190" t="n">
        <v>0</v>
      </c>
      <c r="Y135" s="190" t="n">
        <f aca="false">X135*K135</f>
        <v>0</v>
      </c>
      <c r="Z135" s="190" t="n">
        <v>0</v>
      </c>
      <c r="AA135" s="191" t="n">
        <f aca="false">Z135*K135</f>
        <v>0</v>
      </c>
      <c r="AR135" s="10" t="s">
        <v>143</v>
      </c>
      <c r="AT135" s="10" t="s">
        <v>139</v>
      </c>
      <c r="AU135" s="10" t="s">
        <v>144</v>
      </c>
      <c r="AY135" s="10" t="s">
        <v>138</v>
      </c>
      <c r="BE135" s="181" t="n">
        <f aca="false">IF(U135="základná",N135,0)</f>
        <v>0</v>
      </c>
      <c r="BF135" s="181" t="n">
        <f aca="false">IF(U135="znížená",N135,0)</f>
        <v>1101.474</v>
      </c>
      <c r="BG135" s="181" t="n">
        <f aca="false">IF(U135="zákl. prenesená",N135,0)</f>
        <v>0</v>
      </c>
      <c r="BH135" s="181" t="n">
        <f aca="false">IF(U135="zníž. prenesená",N135,0)</f>
        <v>0</v>
      </c>
      <c r="BI135" s="181" t="n">
        <f aca="false">IF(U135="nulová",N135,0)</f>
        <v>0</v>
      </c>
      <c r="BJ135" s="10" t="s">
        <v>144</v>
      </c>
      <c r="BK135" s="182" t="n">
        <f aca="false">ROUND(L135*K135,3)</f>
        <v>1101.474</v>
      </c>
      <c r="BL135" s="10" t="s">
        <v>143</v>
      </c>
      <c r="BM135" s="10" t="s">
        <v>192</v>
      </c>
    </row>
    <row r="136" s="29" customFormat="true" ht="6.95" hidden="false" customHeight="true" outlineLevel="0" collapsed="false">
      <c r="B136" s="59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1"/>
    </row>
  </sheetData>
  <mergeCells count="105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N131:Q131"/>
    <mergeCell ref="F132:I132"/>
    <mergeCell ref="L132:M132"/>
    <mergeCell ref="N132:Q132"/>
    <mergeCell ref="F133:I133"/>
    <mergeCell ref="L133:M133"/>
    <mergeCell ref="N133:Q133"/>
    <mergeCell ref="N134:Q134"/>
    <mergeCell ref="F135:I135"/>
    <mergeCell ref="L135:M135"/>
    <mergeCell ref="N135:Q135"/>
  </mergeCells>
  <hyperlinks>
    <hyperlink ref="F1" location="C2" display="1) Krycí list rozpočtu"/>
    <hyperlink ref="H1" location="C86" display="2) Rekapitulácia rozpočtu"/>
    <hyperlink ref="L1" location="C114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N14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85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193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8702.009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N97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8702.01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ROUND((SUM(BE97:BE98)+SUM(BE116:BE139)), 2)</f>
        <v>0</v>
      </c>
      <c r="I32" s="125"/>
      <c r="J32" s="125"/>
      <c r="K32" s="31"/>
      <c r="L32" s="31"/>
      <c r="M32" s="125" t="n">
        <f aca="false">ROUND(ROUND((SUM(BE97:BE98)+SUM(BE116:BE139)),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ROUND((SUM(BF97:BF98)+SUM(BF116:BF139)), 2)</f>
        <v>8702.01</v>
      </c>
      <c r="I33" s="125"/>
      <c r="J33" s="125"/>
      <c r="K33" s="31"/>
      <c r="L33" s="31"/>
      <c r="M33" s="125" t="n">
        <f aca="false">ROUND(ROUND((SUM(BF97:BF98)+SUM(BF116:BF139)), 2)*F33, 2)</f>
        <v>1740.4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ROUND((SUM(BG97:BG98)+SUM(BG116:BG139)),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ROUND((SUM(BH97:BH98)+SUM(BH116:BH139)),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ROUND((SUM(BI97:BI98)+SUM(BI116:BI139)),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10442.41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04 - SO 01.4 Lokalita 4 - Fundoš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N116</f>
        <v>8702.009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N117</f>
        <v>8702.009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N118</f>
        <v>364.587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194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N124</f>
        <v>1572.12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119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N127</f>
        <v>3246.268</v>
      </c>
      <c r="O92" s="142"/>
      <c r="P92" s="142"/>
      <c r="Q92" s="142"/>
      <c r="R92" s="143"/>
    </row>
    <row r="93" s="138" customFormat="true" ht="19.9" hidden="false" customHeight="true" outlineLevel="0" collapsed="false">
      <c r="B93" s="139"/>
      <c r="C93" s="140"/>
      <c r="D93" s="141" t="s">
        <v>120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2" t="n">
        <f aca="false">N132</f>
        <v>3221.28</v>
      </c>
      <c r="O93" s="142"/>
      <c r="P93" s="142"/>
      <c r="Q93" s="142"/>
      <c r="R93" s="143"/>
    </row>
    <row r="94" s="138" customFormat="true" ht="19.9" hidden="false" customHeight="true" outlineLevel="0" collapsed="false">
      <c r="B94" s="139"/>
      <c r="C94" s="140"/>
      <c r="D94" s="141" t="s">
        <v>121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2" t="n">
        <f aca="false">N136</f>
        <v>67.88</v>
      </c>
      <c r="O94" s="142"/>
      <c r="P94" s="142"/>
      <c r="Q94" s="142"/>
      <c r="R94" s="143"/>
    </row>
    <row r="95" s="138" customFormat="true" ht="19.9" hidden="false" customHeight="true" outlineLevel="0" collapsed="false">
      <c r="B95" s="139"/>
      <c r="C95" s="140"/>
      <c r="D95" s="141" t="s">
        <v>122</v>
      </c>
      <c r="E95" s="140"/>
      <c r="F95" s="140"/>
      <c r="G95" s="140"/>
      <c r="H95" s="140"/>
      <c r="I95" s="140"/>
      <c r="J95" s="140"/>
      <c r="K95" s="140"/>
      <c r="L95" s="140"/>
      <c r="M95" s="140"/>
      <c r="N95" s="142" t="n">
        <f aca="false">N138</f>
        <v>229.874</v>
      </c>
      <c r="O95" s="142"/>
      <c r="P95" s="142"/>
      <c r="Q95" s="142"/>
      <c r="R95" s="143"/>
    </row>
    <row r="96" s="29" customFormat="true" ht="21.75" hidden="false" customHeight="true" outlineLevel="0" collapsed="false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</row>
    <row r="97" s="29" customFormat="true" ht="29.25" hidden="false" customHeight="true" outlineLevel="0" collapsed="false">
      <c r="B97" s="30"/>
      <c r="C97" s="131" t="s">
        <v>123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144" t="n">
        <v>0</v>
      </c>
      <c r="O97" s="144"/>
      <c r="P97" s="144"/>
      <c r="Q97" s="144"/>
      <c r="R97" s="32"/>
      <c r="T97" s="145"/>
      <c r="U97" s="146" t="s">
        <v>37</v>
      </c>
    </row>
    <row r="98" s="29" customFormat="true" ht="18" hidden="false" customHeight="true" outlineLevel="0" collapsed="false"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2"/>
    </row>
    <row r="99" s="29" customFormat="true" ht="29.25" hidden="false" customHeight="true" outlineLevel="0" collapsed="false">
      <c r="B99" s="30"/>
      <c r="C99" s="115" t="s">
        <v>101</v>
      </c>
      <c r="D99" s="116"/>
      <c r="E99" s="116"/>
      <c r="F99" s="116"/>
      <c r="G99" s="116"/>
      <c r="H99" s="116"/>
      <c r="I99" s="116"/>
      <c r="J99" s="116"/>
      <c r="K99" s="116"/>
      <c r="L99" s="117" t="n">
        <f aca="false">ROUND(SUM(N88+N97),2)</f>
        <v>8702.01</v>
      </c>
      <c r="M99" s="117"/>
      <c r="N99" s="117"/>
      <c r="O99" s="117"/>
      <c r="P99" s="117"/>
      <c r="Q99" s="117"/>
      <c r="R99" s="32"/>
    </row>
    <row r="100" s="29" customFormat="true" ht="6.95" hidden="false" customHeight="true" outlineLevel="0" collapsed="false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1"/>
    </row>
    <row r="104" s="29" customFormat="true" ht="6.95" hidden="false" customHeight="true" outlineLevel="0" collapsed="false"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</row>
    <row r="105" s="29" customFormat="true" ht="36.95" hidden="false" customHeight="true" outlineLevel="0" collapsed="false">
      <c r="B105" s="30"/>
      <c r="C105" s="15" t="s">
        <v>124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32"/>
    </row>
    <row r="106" s="29" customFormat="true" ht="6.95" hidden="false" customHeight="true" outlineLevel="0" collapsed="false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="29" customFormat="true" ht="30" hidden="false" customHeight="true" outlineLevel="0" collapsed="false">
      <c r="B107" s="30"/>
      <c r="C107" s="23" t="s">
        <v>14</v>
      </c>
      <c r="D107" s="31"/>
      <c r="E107" s="31"/>
      <c r="F107" s="120" t="str">
        <f aca="false">F6</f>
        <v>Protipovodňové opatrenia mimo vodného toku v obci Plavnica - II.etapa vrátane naviac prác</v>
      </c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31"/>
      <c r="R107" s="32"/>
    </row>
    <row r="108" s="29" customFormat="true" ht="36.95" hidden="false" customHeight="true" outlineLevel="0" collapsed="false">
      <c r="B108" s="30"/>
      <c r="C108" s="71" t="s">
        <v>108</v>
      </c>
      <c r="D108" s="31"/>
      <c r="E108" s="31"/>
      <c r="F108" s="73" t="str">
        <f aca="false">F7</f>
        <v>04 - SO 01.4 Lokalita 4 - Fundoš</v>
      </c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31"/>
      <c r="R108" s="32"/>
    </row>
    <row r="109" s="29" customFormat="true" ht="6.95" hidden="false" customHeight="true" outlineLevel="0" collapsed="false"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2"/>
    </row>
    <row r="110" s="29" customFormat="true" ht="18" hidden="false" customHeight="true" outlineLevel="0" collapsed="false">
      <c r="B110" s="30"/>
      <c r="C110" s="23" t="s">
        <v>18</v>
      </c>
      <c r="D110" s="31"/>
      <c r="E110" s="31"/>
      <c r="F110" s="20" t="str">
        <f aca="false">F9</f>
        <v>Plavnica</v>
      </c>
      <c r="G110" s="31"/>
      <c r="H110" s="31"/>
      <c r="I110" s="31"/>
      <c r="J110" s="31"/>
      <c r="K110" s="23" t="s">
        <v>20</v>
      </c>
      <c r="L110" s="31"/>
      <c r="M110" s="76" t="n">
        <f aca="false">IF(O9="","",O9)</f>
        <v>43853</v>
      </c>
      <c r="N110" s="76"/>
      <c r="O110" s="76"/>
      <c r="P110" s="76"/>
      <c r="Q110" s="31"/>
      <c r="R110" s="32"/>
    </row>
    <row r="111" s="29" customFormat="true" ht="6.95" hidden="false" customHeight="true" outlineLevel="0" collapsed="false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="29" customFormat="true" ht="15" hidden="false" customHeight="false" outlineLevel="0" collapsed="false">
      <c r="B112" s="30"/>
      <c r="C112" s="23" t="s">
        <v>21</v>
      </c>
      <c r="D112" s="31"/>
      <c r="E112" s="31"/>
      <c r="F112" s="20" t="str">
        <f aca="false">E12</f>
        <v>Obec Plavnica</v>
      </c>
      <c r="G112" s="31"/>
      <c r="H112" s="31"/>
      <c r="I112" s="31"/>
      <c r="J112" s="31"/>
      <c r="K112" s="23" t="s">
        <v>27</v>
      </c>
      <c r="L112" s="31"/>
      <c r="M112" s="20" t="str">
        <f aca="false">E18</f>
        <v>ing.Jan Ferko</v>
      </c>
      <c r="N112" s="20"/>
      <c r="O112" s="20"/>
      <c r="P112" s="20"/>
      <c r="Q112" s="20"/>
      <c r="R112" s="32"/>
    </row>
    <row r="113" s="29" customFormat="true" ht="14.45" hidden="false" customHeight="true" outlineLevel="0" collapsed="false">
      <c r="B113" s="30"/>
      <c r="C113" s="23" t="s">
        <v>25</v>
      </c>
      <c r="D113" s="31"/>
      <c r="E113" s="31"/>
      <c r="F113" s="20" t="str">
        <f aca="false">IF(E15="","",E15)</f>
        <v>Betpres s.r.o.,B.Nemcovej 1698,Vranovnad Topľou</v>
      </c>
      <c r="G113" s="31"/>
      <c r="H113" s="31"/>
      <c r="I113" s="31"/>
      <c r="J113" s="31"/>
      <c r="K113" s="23" t="s">
        <v>31</v>
      </c>
      <c r="L113" s="31"/>
      <c r="M113" s="20" t="str">
        <f aca="false">E21</f>
        <v>ing.Mitro</v>
      </c>
      <c r="N113" s="20"/>
      <c r="O113" s="20"/>
      <c r="P113" s="20"/>
      <c r="Q113" s="20"/>
      <c r="R113" s="32"/>
    </row>
    <row r="114" s="29" customFormat="true" ht="10.35" hidden="false" customHeight="true" outlineLevel="0" collapsed="false"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2"/>
    </row>
    <row r="115" s="147" customFormat="true" ht="29.25" hidden="false" customHeight="true" outlineLevel="0" collapsed="false">
      <c r="B115" s="148"/>
      <c r="C115" s="149" t="s">
        <v>125</v>
      </c>
      <c r="D115" s="150" t="s">
        <v>126</v>
      </c>
      <c r="E115" s="150" t="s">
        <v>55</v>
      </c>
      <c r="F115" s="150" t="s">
        <v>127</v>
      </c>
      <c r="G115" s="150"/>
      <c r="H115" s="150"/>
      <c r="I115" s="150"/>
      <c r="J115" s="150" t="s">
        <v>128</v>
      </c>
      <c r="K115" s="150" t="s">
        <v>129</v>
      </c>
      <c r="L115" s="150" t="s">
        <v>130</v>
      </c>
      <c r="M115" s="150"/>
      <c r="N115" s="151" t="s">
        <v>114</v>
      </c>
      <c r="O115" s="151"/>
      <c r="P115" s="151"/>
      <c r="Q115" s="151"/>
      <c r="R115" s="152"/>
      <c r="T115" s="83" t="s">
        <v>131</v>
      </c>
      <c r="U115" s="84" t="s">
        <v>37</v>
      </c>
      <c r="V115" s="84" t="s">
        <v>132</v>
      </c>
      <c r="W115" s="84" t="s">
        <v>133</v>
      </c>
      <c r="X115" s="84" t="s">
        <v>134</v>
      </c>
      <c r="Y115" s="84" t="s">
        <v>135</v>
      </c>
      <c r="Z115" s="84" t="s">
        <v>136</v>
      </c>
      <c r="AA115" s="85" t="s">
        <v>137</v>
      </c>
    </row>
    <row r="116" s="29" customFormat="true" ht="29.25" hidden="false" customHeight="true" outlineLevel="0" collapsed="false">
      <c r="B116" s="30"/>
      <c r="C116" s="87" t="s">
        <v>110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153" t="n">
        <f aca="false">BK116</f>
        <v>8702.009</v>
      </c>
      <c r="O116" s="153"/>
      <c r="P116" s="153"/>
      <c r="Q116" s="153"/>
      <c r="R116" s="32"/>
      <c r="T116" s="86"/>
      <c r="U116" s="51"/>
      <c r="V116" s="51"/>
      <c r="W116" s="154" t="n">
        <f aca="false">W117</f>
        <v>80.19627</v>
      </c>
      <c r="X116" s="51"/>
      <c r="Y116" s="154" t="n">
        <f aca="false">Y117</f>
        <v>30.6618661</v>
      </c>
      <c r="Z116" s="51"/>
      <c r="AA116" s="155" t="n">
        <f aca="false">AA117</f>
        <v>0</v>
      </c>
      <c r="AT116" s="10" t="s">
        <v>72</v>
      </c>
      <c r="AU116" s="10" t="s">
        <v>116</v>
      </c>
      <c r="BK116" s="156" t="n">
        <f aca="false">BK117</f>
        <v>8702.009</v>
      </c>
    </row>
    <row r="117" s="157" customFormat="true" ht="37.35" hidden="false" customHeight="true" outlineLevel="0" collapsed="false">
      <c r="B117" s="158"/>
      <c r="C117" s="159"/>
      <c r="D117" s="160" t="s">
        <v>117</v>
      </c>
      <c r="E117" s="160"/>
      <c r="F117" s="160"/>
      <c r="G117" s="160"/>
      <c r="H117" s="160"/>
      <c r="I117" s="160"/>
      <c r="J117" s="160"/>
      <c r="K117" s="160"/>
      <c r="L117" s="160"/>
      <c r="M117" s="160"/>
      <c r="N117" s="161" t="n">
        <f aca="false">BK117</f>
        <v>8702.009</v>
      </c>
      <c r="O117" s="161"/>
      <c r="P117" s="161"/>
      <c r="Q117" s="161"/>
      <c r="R117" s="162"/>
      <c r="T117" s="163"/>
      <c r="U117" s="159"/>
      <c r="V117" s="159"/>
      <c r="W117" s="164" t="n">
        <f aca="false">W118+W124+W127+W132+W136+W138</f>
        <v>80.19627</v>
      </c>
      <c r="X117" s="159"/>
      <c r="Y117" s="164" t="n">
        <f aca="false">Y118+Y124+Y127+Y132+Y136+Y138</f>
        <v>30.6618661</v>
      </c>
      <c r="Z117" s="159"/>
      <c r="AA117" s="165" t="n">
        <f aca="false">AA118+AA124+AA127+AA132+AA136+AA138</f>
        <v>0</v>
      </c>
      <c r="AR117" s="166" t="s">
        <v>81</v>
      </c>
      <c r="AT117" s="167" t="s">
        <v>72</v>
      </c>
      <c r="AU117" s="167" t="s">
        <v>73</v>
      </c>
      <c r="AY117" s="166" t="s">
        <v>138</v>
      </c>
      <c r="BK117" s="168" t="n">
        <f aca="false">BK118+BK124+BK127+BK132+BK136+BK138</f>
        <v>8702.009</v>
      </c>
    </row>
    <row r="118" s="157" customFormat="true" ht="19.9" hidden="false" customHeight="true" outlineLevel="0" collapsed="false">
      <c r="B118" s="158"/>
      <c r="C118" s="159"/>
      <c r="D118" s="169" t="s">
        <v>118</v>
      </c>
      <c r="E118" s="169"/>
      <c r="F118" s="169"/>
      <c r="G118" s="169"/>
      <c r="H118" s="169"/>
      <c r="I118" s="169"/>
      <c r="J118" s="169"/>
      <c r="K118" s="169"/>
      <c r="L118" s="169"/>
      <c r="M118" s="169"/>
      <c r="N118" s="170" t="n">
        <f aca="false">BK118</f>
        <v>364.587</v>
      </c>
      <c r="O118" s="170"/>
      <c r="P118" s="170"/>
      <c r="Q118" s="170"/>
      <c r="R118" s="162"/>
      <c r="T118" s="163"/>
      <c r="U118" s="159"/>
      <c r="V118" s="159"/>
      <c r="W118" s="164" t="n">
        <f aca="false">SUM(W119:W123)</f>
        <v>25.987512</v>
      </c>
      <c r="X118" s="159"/>
      <c r="Y118" s="164" t="n">
        <f aca="false">SUM(Y119:Y123)</f>
        <v>0</v>
      </c>
      <c r="Z118" s="159"/>
      <c r="AA118" s="165" t="n">
        <f aca="false">SUM(AA119:AA123)</f>
        <v>0</v>
      </c>
      <c r="AR118" s="166" t="s">
        <v>81</v>
      </c>
      <c r="AT118" s="167" t="s">
        <v>72</v>
      </c>
      <c r="AU118" s="167" t="s">
        <v>81</v>
      </c>
      <c r="AY118" s="166" t="s">
        <v>138</v>
      </c>
      <c r="BK118" s="168" t="n">
        <f aca="false">SUM(BK119:BK123)</f>
        <v>364.587</v>
      </c>
    </row>
    <row r="119" s="29" customFormat="true" ht="25.5" hidden="false" customHeight="true" outlineLevel="0" collapsed="false">
      <c r="B119" s="171"/>
      <c r="C119" s="172" t="s">
        <v>81</v>
      </c>
      <c r="D119" s="172" t="s">
        <v>139</v>
      </c>
      <c r="E119" s="173" t="s">
        <v>140</v>
      </c>
      <c r="F119" s="174" t="s">
        <v>141</v>
      </c>
      <c r="G119" s="174"/>
      <c r="H119" s="174"/>
      <c r="I119" s="174"/>
      <c r="J119" s="175" t="s">
        <v>142</v>
      </c>
      <c r="K119" s="176" t="n">
        <v>6.48</v>
      </c>
      <c r="L119" s="176" t="n">
        <v>26.05</v>
      </c>
      <c r="M119" s="176"/>
      <c r="N119" s="176" t="n">
        <f aca="false">ROUND(L119*K119,3)</f>
        <v>168.804</v>
      </c>
      <c r="O119" s="176"/>
      <c r="P119" s="176"/>
      <c r="Q119" s="176"/>
      <c r="R119" s="177"/>
      <c r="T119" s="178"/>
      <c r="U119" s="41" t="s">
        <v>40</v>
      </c>
      <c r="V119" s="179" t="n">
        <v>2.514</v>
      </c>
      <c r="W119" s="179" t="n">
        <f aca="false">V119*K119</f>
        <v>16.29072</v>
      </c>
      <c r="X119" s="179" t="n">
        <v>0</v>
      </c>
      <c r="Y119" s="179" t="n">
        <f aca="false">X119*K119</f>
        <v>0</v>
      </c>
      <c r="Z119" s="179" t="n">
        <v>0</v>
      </c>
      <c r="AA119" s="180" t="n">
        <f aca="false">Z119*K119</f>
        <v>0</v>
      </c>
      <c r="AR119" s="10" t="s">
        <v>143</v>
      </c>
      <c r="AT119" s="10" t="s">
        <v>139</v>
      </c>
      <c r="AU119" s="10" t="s">
        <v>144</v>
      </c>
      <c r="AY119" s="10" t="s">
        <v>138</v>
      </c>
      <c r="BE119" s="181" t="n">
        <f aca="false">IF(U119="základná",N119,0)</f>
        <v>0</v>
      </c>
      <c r="BF119" s="181" t="n">
        <f aca="false">IF(U119="znížená",N119,0)</f>
        <v>168.804</v>
      </c>
      <c r="BG119" s="181" t="n">
        <f aca="false">IF(U119="zákl. prenesená",N119,0)</f>
        <v>0</v>
      </c>
      <c r="BH119" s="181" t="n">
        <f aca="false">IF(U119="zníž. prenesená",N119,0)</f>
        <v>0</v>
      </c>
      <c r="BI119" s="181" t="n">
        <f aca="false">IF(U119="nulová",N119,0)</f>
        <v>0</v>
      </c>
      <c r="BJ119" s="10" t="s">
        <v>144</v>
      </c>
      <c r="BK119" s="182" t="n">
        <f aca="false">ROUND(L119*K119,3)</f>
        <v>168.804</v>
      </c>
      <c r="BL119" s="10" t="s">
        <v>143</v>
      </c>
      <c r="BM119" s="10" t="s">
        <v>144</v>
      </c>
    </row>
    <row r="120" s="29" customFormat="true" ht="51" hidden="false" customHeight="true" outlineLevel="0" collapsed="false">
      <c r="B120" s="171"/>
      <c r="C120" s="172" t="s">
        <v>144</v>
      </c>
      <c r="D120" s="172" t="s">
        <v>139</v>
      </c>
      <c r="E120" s="173" t="s">
        <v>145</v>
      </c>
      <c r="F120" s="174" t="s">
        <v>146</v>
      </c>
      <c r="G120" s="174"/>
      <c r="H120" s="174"/>
      <c r="I120" s="174"/>
      <c r="J120" s="175" t="s">
        <v>142</v>
      </c>
      <c r="K120" s="176" t="n">
        <v>1.944</v>
      </c>
      <c r="L120" s="176" t="n">
        <v>7.407</v>
      </c>
      <c r="M120" s="176"/>
      <c r="N120" s="176" t="n">
        <f aca="false">ROUND(L120*K120,3)</f>
        <v>14.399</v>
      </c>
      <c r="O120" s="176"/>
      <c r="P120" s="176"/>
      <c r="Q120" s="176"/>
      <c r="R120" s="177"/>
      <c r="T120" s="178"/>
      <c r="U120" s="41" t="s">
        <v>40</v>
      </c>
      <c r="V120" s="179" t="n">
        <v>0.613</v>
      </c>
      <c r="W120" s="179" t="n">
        <f aca="false">V120*K120</f>
        <v>1.191672</v>
      </c>
      <c r="X120" s="179" t="n">
        <v>0</v>
      </c>
      <c r="Y120" s="179" t="n">
        <f aca="false">X120*K120</f>
        <v>0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14.399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14.399</v>
      </c>
      <c r="BL120" s="10" t="s">
        <v>143</v>
      </c>
      <c r="BM120" s="10" t="s">
        <v>143</v>
      </c>
    </row>
    <row r="121" s="29" customFormat="true" ht="38.25" hidden="false" customHeight="true" outlineLevel="0" collapsed="false">
      <c r="B121" s="171"/>
      <c r="C121" s="172" t="s">
        <v>147</v>
      </c>
      <c r="D121" s="172" t="s">
        <v>139</v>
      </c>
      <c r="E121" s="173" t="s">
        <v>148</v>
      </c>
      <c r="F121" s="174" t="s">
        <v>149</v>
      </c>
      <c r="G121" s="174"/>
      <c r="H121" s="174"/>
      <c r="I121" s="174"/>
      <c r="J121" s="175" t="s">
        <v>142</v>
      </c>
      <c r="K121" s="176" t="n">
        <v>12.48</v>
      </c>
      <c r="L121" s="176" t="n">
        <v>5.642</v>
      </c>
      <c r="M121" s="176"/>
      <c r="N121" s="176" t="n">
        <f aca="false">ROUND(L121*K121,3)</f>
        <v>70.412</v>
      </c>
      <c r="O121" s="176"/>
      <c r="P121" s="176"/>
      <c r="Q121" s="176"/>
      <c r="R121" s="177"/>
      <c r="T121" s="178"/>
      <c r="U121" s="41" t="s">
        <v>40</v>
      </c>
      <c r="V121" s="179" t="n">
        <v>0.0555</v>
      </c>
      <c r="W121" s="179" t="n">
        <f aca="false">V121*K121</f>
        <v>0.69264</v>
      </c>
      <c r="X121" s="179" t="n">
        <v>0</v>
      </c>
      <c r="Y121" s="179" t="n">
        <f aca="false">X121*K121</f>
        <v>0</v>
      </c>
      <c r="Z121" s="179" t="n">
        <v>0</v>
      </c>
      <c r="AA121" s="180" t="n">
        <f aca="false">Z121*K121</f>
        <v>0</v>
      </c>
      <c r="AR121" s="10" t="s">
        <v>143</v>
      </c>
      <c r="AT121" s="10" t="s">
        <v>139</v>
      </c>
      <c r="AU121" s="10" t="s">
        <v>144</v>
      </c>
      <c r="AY121" s="10" t="s">
        <v>138</v>
      </c>
      <c r="BE121" s="181" t="n">
        <f aca="false">IF(U121="základná",N121,0)</f>
        <v>0</v>
      </c>
      <c r="BF121" s="181" t="n">
        <f aca="false">IF(U121="znížená",N121,0)</f>
        <v>70.412</v>
      </c>
      <c r="BG121" s="181" t="n">
        <f aca="false">IF(U121="zákl. prenesená",N121,0)</f>
        <v>0</v>
      </c>
      <c r="BH121" s="181" t="n">
        <f aca="false">IF(U121="zníž. prenesená",N121,0)</f>
        <v>0</v>
      </c>
      <c r="BI121" s="181" t="n">
        <f aca="false">IF(U121="nulová",N121,0)</f>
        <v>0</v>
      </c>
      <c r="BJ121" s="10" t="s">
        <v>144</v>
      </c>
      <c r="BK121" s="182" t="n">
        <f aca="false">ROUND(L121*K121,3)</f>
        <v>70.412</v>
      </c>
      <c r="BL121" s="10" t="s">
        <v>143</v>
      </c>
      <c r="BM121" s="10" t="s">
        <v>150</v>
      </c>
    </row>
    <row r="122" s="29" customFormat="true" ht="25.5" hidden="false" customHeight="true" outlineLevel="0" collapsed="false">
      <c r="B122" s="171"/>
      <c r="C122" s="172" t="s">
        <v>143</v>
      </c>
      <c r="D122" s="172" t="s">
        <v>139</v>
      </c>
      <c r="E122" s="173" t="s">
        <v>151</v>
      </c>
      <c r="F122" s="174" t="s">
        <v>152</v>
      </c>
      <c r="G122" s="174"/>
      <c r="H122" s="174"/>
      <c r="I122" s="174"/>
      <c r="J122" s="175" t="s">
        <v>142</v>
      </c>
      <c r="K122" s="176" t="n">
        <v>12.48</v>
      </c>
      <c r="L122" s="176" t="n">
        <v>7.521</v>
      </c>
      <c r="M122" s="176"/>
      <c r="N122" s="176" t="n">
        <f aca="false">ROUND(L122*K122,3)</f>
        <v>93.862</v>
      </c>
      <c r="O122" s="176"/>
      <c r="P122" s="176"/>
      <c r="Q122" s="176"/>
      <c r="R122" s="177"/>
      <c r="T122" s="178"/>
      <c r="U122" s="41" t="s">
        <v>40</v>
      </c>
      <c r="V122" s="179" t="n">
        <v>0.617</v>
      </c>
      <c r="W122" s="179" t="n">
        <f aca="false">V122*K122</f>
        <v>7.70016</v>
      </c>
      <c r="X122" s="179" t="n">
        <v>0</v>
      </c>
      <c r="Y122" s="179" t="n">
        <f aca="false">X122*K122</f>
        <v>0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93.862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93.862</v>
      </c>
      <c r="BL122" s="10" t="s">
        <v>143</v>
      </c>
      <c r="BM122" s="10" t="s">
        <v>153</v>
      </c>
    </row>
    <row r="123" s="29" customFormat="true" ht="16.5" hidden="false" customHeight="true" outlineLevel="0" collapsed="false">
      <c r="B123" s="171"/>
      <c r="C123" s="172" t="s">
        <v>154</v>
      </c>
      <c r="D123" s="172" t="s">
        <v>139</v>
      </c>
      <c r="E123" s="173" t="s">
        <v>155</v>
      </c>
      <c r="F123" s="174" t="s">
        <v>156</v>
      </c>
      <c r="G123" s="174"/>
      <c r="H123" s="174"/>
      <c r="I123" s="174"/>
      <c r="J123" s="175" t="s">
        <v>142</v>
      </c>
      <c r="K123" s="176" t="n">
        <v>12.48</v>
      </c>
      <c r="L123" s="176" t="n">
        <v>1.371</v>
      </c>
      <c r="M123" s="176"/>
      <c r="N123" s="176" t="n">
        <f aca="false">ROUND(L123*K123,3)</f>
        <v>17.11</v>
      </c>
      <c r="O123" s="176"/>
      <c r="P123" s="176"/>
      <c r="Q123" s="176"/>
      <c r="R123" s="177"/>
      <c r="T123" s="178"/>
      <c r="U123" s="41" t="s">
        <v>40</v>
      </c>
      <c r="V123" s="179" t="n">
        <v>0.009</v>
      </c>
      <c r="W123" s="179" t="n">
        <f aca="false">V123*K123</f>
        <v>0.11232</v>
      </c>
      <c r="X123" s="179" t="n">
        <v>0</v>
      </c>
      <c r="Y123" s="179" t="n">
        <f aca="false">X123*K123</f>
        <v>0</v>
      </c>
      <c r="Z123" s="179" t="n">
        <v>0</v>
      </c>
      <c r="AA123" s="180" t="n">
        <f aca="false">Z123*K123</f>
        <v>0</v>
      </c>
      <c r="AR123" s="10" t="s">
        <v>143</v>
      </c>
      <c r="AT123" s="10" t="s">
        <v>139</v>
      </c>
      <c r="AU123" s="10" t="s">
        <v>144</v>
      </c>
      <c r="AY123" s="10" t="s">
        <v>138</v>
      </c>
      <c r="BE123" s="181" t="n">
        <f aca="false">IF(U123="základná",N123,0)</f>
        <v>0</v>
      </c>
      <c r="BF123" s="181" t="n">
        <f aca="false">IF(U123="znížená",N123,0)</f>
        <v>17.11</v>
      </c>
      <c r="BG123" s="181" t="n">
        <f aca="false">IF(U123="zákl. prenesená",N123,0)</f>
        <v>0</v>
      </c>
      <c r="BH123" s="181" t="n">
        <f aca="false">IF(U123="zníž. prenesená",N123,0)</f>
        <v>0</v>
      </c>
      <c r="BI123" s="181" t="n">
        <f aca="false">IF(U123="nulová",N123,0)</f>
        <v>0</v>
      </c>
      <c r="BJ123" s="10" t="s">
        <v>144</v>
      </c>
      <c r="BK123" s="182" t="n">
        <f aca="false">ROUND(L123*K123,3)</f>
        <v>17.11</v>
      </c>
      <c r="BL123" s="10" t="s">
        <v>143</v>
      </c>
      <c r="BM123" s="10" t="s">
        <v>157</v>
      </c>
    </row>
    <row r="124" s="157" customFormat="true" ht="29.85" hidden="false" customHeight="true" outlineLevel="0" collapsed="false">
      <c r="B124" s="158"/>
      <c r="C124" s="159"/>
      <c r="D124" s="169" t="s">
        <v>194</v>
      </c>
      <c r="E124" s="169"/>
      <c r="F124" s="169"/>
      <c r="G124" s="169"/>
      <c r="H124" s="169"/>
      <c r="I124" s="169"/>
      <c r="J124" s="169"/>
      <c r="K124" s="169"/>
      <c r="L124" s="169"/>
      <c r="M124" s="169"/>
      <c r="N124" s="183" t="n">
        <f aca="false">BK124</f>
        <v>1572.12</v>
      </c>
      <c r="O124" s="183"/>
      <c r="P124" s="183"/>
      <c r="Q124" s="183"/>
      <c r="R124" s="162"/>
      <c r="T124" s="163"/>
      <c r="U124" s="159"/>
      <c r="V124" s="159"/>
      <c r="W124" s="164" t="n">
        <f aca="false">SUM(W125:W126)</f>
        <v>39.99</v>
      </c>
      <c r="X124" s="159"/>
      <c r="Y124" s="164" t="n">
        <f aca="false">SUM(Y125:Y126)</f>
        <v>7.600236</v>
      </c>
      <c r="Z124" s="159"/>
      <c r="AA124" s="165" t="n">
        <f aca="false">SUM(AA125:AA126)</f>
        <v>0</v>
      </c>
      <c r="AR124" s="166" t="s">
        <v>81</v>
      </c>
      <c r="AT124" s="167" t="s">
        <v>72</v>
      </c>
      <c r="AU124" s="167" t="s">
        <v>81</v>
      </c>
      <c r="AY124" s="166" t="s">
        <v>138</v>
      </c>
      <c r="BK124" s="168" t="n">
        <f aca="false">SUM(BK125:BK126)</f>
        <v>1572.12</v>
      </c>
    </row>
    <row r="125" s="29" customFormat="true" ht="38.25" hidden="false" customHeight="true" outlineLevel="0" collapsed="false">
      <c r="B125" s="171"/>
      <c r="C125" s="172" t="s">
        <v>150</v>
      </c>
      <c r="D125" s="172" t="s">
        <v>139</v>
      </c>
      <c r="E125" s="173" t="s">
        <v>195</v>
      </c>
      <c r="F125" s="174" t="s">
        <v>196</v>
      </c>
      <c r="G125" s="174"/>
      <c r="H125" s="174"/>
      <c r="I125" s="174"/>
      <c r="J125" s="175" t="s">
        <v>160</v>
      </c>
      <c r="K125" s="176" t="n">
        <v>30</v>
      </c>
      <c r="L125" s="176" t="n">
        <v>16.612</v>
      </c>
      <c r="M125" s="176"/>
      <c r="N125" s="176" t="n">
        <f aca="false">ROUND(L125*K125,3)</f>
        <v>498.36</v>
      </c>
      <c r="O125" s="176"/>
      <c r="P125" s="176"/>
      <c r="Q125" s="176"/>
      <c r="R125" s="177"/>
      <c r="T125" s="178"/>
      <c r="U125" s="41" t="s">
        <v>40</v>
      </c>
      <c r="V125" s="179" t="n">
        <v>1.333</v>
      </c>
      <c r="W125" s="179" t="n">
        <f aca="false">V125*K125</f>
        <v>39.99</v>
      </c>
      <c r="X125" s="179" t="n">
        <v>0.0213412</v>
      </c>
      <c r="Y125" s="179" t="n">
        <f aca="false">X125*K125</f>
        <v>0.640236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498.36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498.36</v>
      </c>
      <c r="BL125" s="10" t="s">
        <v>143</v>
      </c>
      <c r="BM125" s="10" t="s">
        <v>161</v>
      </c>
    </row>
    <row r="126" s="29" customFormat="true" ht="25.5" hidden="false" customHeight="true" outlineLevel="0" collapsed="false">
      <c r="B126" s="171"/>
      <c r="C126" s="184" t="s">
        <v>162</v>
      </c>
      <c r="D126" s="184" t="s">
        <v>167</v>
      </c>
      <c r="E126" s="185" t="s">
        <v>197</v>
      </c>
      <c r="F126" s="186" t="s">
        <v>198</v>
      </c>
      <c r="G126" s="186"/>
      <c r="H126" s="186"/>
      <c r="I126" s="186"/>
      <c r="J126" s="187" t="s">
        <v>170</v>
      </c>
      <c r="K126" s="188" t="n">
        <v>120</v>
      </c>
      <c r="L126" s="188" t="n">
        <v>8.948</v>
      </c>
      <c r="M126" s="188"/>
      <c r="N126" s="188" t="n">
        <f aca="false">ROUND(L126*K126,3)</f>
        <v>1073.76</v>
      </c>
      <c r="O126" s="188"/>
      <c r="P126" s="188"/>
      <c r="Q126" s="188"/>
      <c r="R126" s="177"/>
      <c r="T126" s="178"/>
      <c r="U126" s="41" t="s">
        <v>40</v>
      </c>
      <c r="V126" s="179" t="n">
        <v>0</v>
      </c>
      <c r="W126" s="179" t="n">
        <f aca="false">V126*K126</f>
        <v>0</v>
      </c>
      <c r="X126" s="179" t="n">
        <v>0.058</v>
      </c>
      <c r="Y126" s="179" t="n">
        <f aca="false">X126*K126</f>
        <v>6.96</v>
      </c>
      <c r="Z126" s="179" t="n">
        <v>0</v>
      </c>
      <c r="AA126" s="180" t="n">
        <f aca="false">Z126*K126</f>
        <v>0</v>
      </c>
      <c r="AR126" s="10" t="s">
        <v>153</v>
      </c>
      <c r="AT126" s="10" t="s">
        <v>167</v>
      </c>
      <c r="AU126" s="10" t="s">
        <v>144</v>
      </c>
      <c r="AY126" s="10" t="s">
        <v>138</v>
      </c>
      <c r="BE126" s="181" t="n">
        <f aca="false">IF(U126="základná",N126,0)</f>
        <v>0</v>
      </c>
      <c r="BF126" s="181" t="n">
        <f aca="false">IF(U126="znížená",N126,0)</f>
        <v>1073.76</v>
      </c>
      <c r="BG126" s="181" t="n">
        <f aca="false">IF(U126="zákl. prenesená",N126,0)</f>
        <v>0</v>
      </c>
      <c r="BH126" s="181" t="n">
        <f aca="false">IF(U126="zníž. prenesená",N126,0)</f>
        <v>0</v>
      </c>
      <c r="BI126" s="181" t="n">
        <f aca="false">IF(U126="nulová",N126,0)</f>
        <v>0</v>
      </c>
      <c r="BJ126" s="10" t="s">
        <v>144</v>
      </c>
      <c r="BK126" s="182" t="n">
        <f aca="false">ROUND(L126*K126,3)</f>
        <v>1073.76</v>
      </c>
      <c r="BL126" s="10" t="s">
        <v>143</v>
      </c>
      <c r="BM126" s="10" t="s">
        <v>166</v>
      </c>
    </row>
    <row r="127" s="157" customFormat="true" ht="29.85" hidden="false" customHeight="true" outlineLevel="0" collapsed="false">
      <c r="B127" s="158"/>
      <c r="C127" s="159"/>
      <c r="D127" s="169" t="s">
        <v>119</v>
      </c>
      <c r="E127" s="169"/>
      <c r="F127" s="169"/>
      <c r="G127" s="169"/>
      <c r="H127" s="169"/>
      <c r="I127" s="169"/>
      <c r="J127" s="169"/>
      <c r="K127" s="169"/>
      <c r="L127" s="169"/>
      <c r="M127" s="169"/>
      <c r="N127" s="183" t="n">
        <f aca="false">BK127</f>
        <v>3246.268</v>
      </c>
      <c r="O127" s="183"/>
      <c r="P127" s="183"/>
      <c r="Q127" s="183"/>
      <c r="R127" s="162"/>
      <c r="T127" s="163"/>
      <c r="U127" s="159"/>
      <c r="V127" s="159"/>
      <c r="W127" s="164" t="n">
        <f aca="false">SUM(W128:W131)</f>
        <v>2.153296</v>
      </c>
      <c r="X127" s="159"/>
      <c r="Y127" s="164" t="n">
        <f aca="false">SUM(Y128:Y131)</f>
        <v>22.4796301</v>
      </c>
      <c r="Z127" s="159"/>
      <c r="AA127" s="165" t="n">
        <f aca="false">SUM(AA128:AA131)</f>
        <v>0</v>
      </c>
      <c r="AR127" s="166" t="s">
        <v>81</v>
      </c>
      <c r="AT127" s="167" t="s">
        <v>72</v>
      </c>
      <c r="AU127" s="167" t="s">
        <v>81</v>
      </c>
      <c r="AY127" s="166" t="s">
        <v>138</v>
      </c>
      <c r="BK127" s="168" t="n">
        <f aca="false">SUM(BK128:BK131)</f>
        <v>3246.268</v>
      </c>
    </row>
    <row r="128" s="29" customFormat="true" ht="38.25" hidden="false" customHeight="true" outlineLevel="0" collapsed="false">
      <c r="B128" s="171"/>
      <c r="C128" s="172" t="s">
        <v>153</v>
      </c>
      <c r="D128" s="172" t="s">
        <v>139</v>
      </c>
      <c r="E128" s="173" t="s">
        <v>158</v>
      </c>
      <c r="F128" s="174" t="s">
        <v>159</v>
      </c>
      <c r="G128" s="174"/>
      <c r="H128" s="174"/>
      <c r="I128" s="174"/>
      <c r="J128" s="175" t="s">
        <v>160</v>
      </c>
      <c r="K128" s="176" t="n">
        <v>20.8</v>
      </c>
      <c r="L128" s="176" t="n">
        <v>4.924</v>
      </c>
      <c r="M128" s="176"/>
      <c r="N128" s="176" t="n">
        <f aca="false">ROUND(L128*K128,3)</f>
        <v>102.419</v>
      </c>
      <c r="O128" s="176"/>
      <c r="P128" s="176"/>
      <c r="Q128" s="176"/>
      <c r="R128" s="177"/>
      <c r="T128" s="178"/>
      <c r="U128" s="41" t="s">
        <v>40</v>
      </c>
      <c r="V128" s="179" t="n">
        <v>0.02512</v>
      </c>
      <c r="W128" s="179" t="n">
        <f aca="false">V128*K128</f>
        <v>0.522496</v>
      </c>
      <c r="X128" s="179" t="n">
        <v>0.2224</v>
      </c>
      <c r="Y128" s="179" t="n">
        <f aca="false">X128*K128</f>
        <v>4.62592</v>
      </c>
      <c r="Z128" s="179" t="n">
        <v>0</v>
      </c>
      <c r="AA128" s="180" t="n">
        <f aca="false">Z128*K128</f>
        <v>0</v>
      </c>
      <c r="AR128" s="10" t="s">
        <v>143</v>
      </c>
      <c r="AT128" s="10" t="s">
        <v>139</v>
      </c>
      <c r="AU128" s="10" t="s">
        <v>144</v>
      </c>
      <c r="AY128" s="10" t="s">
        <v>138</v>
      </c>
      <c r="BE128" s="181" t="n">
        <f aca="false">IF(U128="základná",N128,0)</f>
        <v>0</v>
      </c>
      <c r="BF128" s="181" t="n">
        <f aca="false">IF(U128="znížená",N128,0)</f>
        <v>102.419</v>
      </c>
      <c r="BG128" s="181" t="n">
        <f aca="false">IF(U128="zákl. prenesená",N128,0)</f>
        <v>0</v>
      </c>
      <c r="BH128" s="181" t="n">
        <f aca="false">IF(U128="zníž. prenesená",N128,0)</f>
        <v>0</v>
      </c>
      <c r="BI128" s="181" t="n">
        <f aca="false">IF(U128="nulová",N128,0)</f>
        <v>0</v>
      </c>
      <c r="BJ128" s="10" t="s">
        <v>144</v>
      </c>
      <c r="BK128" s="182" t="n">
        <f aca="false">ROUND(L128*K128,3)</f>
        <v>102.419</v>
      </c>
      <c r="BL128" s="10" t="s">
        <v>143</v>
      </c>
      <c r="BM128" s="10" t="s">
        <v>171</v>
      </c>
    </row>
    <row r="129" s="29" customFormat="true" ht="25.5" hidden="false" customHeight="true" outlineLevel="0" collapsed="false">
      <c r="B129" s="171"/>
      <c r="C129" s="172" t="s">
        <v>172</v>
      </c>
      <c r="D129" s="172" t="s">
        <v>139</v>
      </c>
      <c r="E129" s="173" t="s">
        <v>199</v>
      </c>
      <c r="F129" s="174" t="s">
        <v>200</v>
      </c>
      <c r="G129" s="174"/>
      <c r="H129" s="174"/>
      <c r="I129" s="174"/>
      <c r="J129" s="175" t="s">
        <v>160</v>
      </c>
      <c r="K129" s="176" t="n">
        <v>10.8</v>
      </c>
      <c r="L129" s="176" t="n">
        <v>17.686</v>
      </c>
      <c r="M129" s="176"/>
      <c r="N129" s="176" t="n">
        <f aca="false">ROUND(L129*K129,3)</f>
        <v>191.009</v>
      </c>
      <c r="O129" s="176"/>
      <c r="P129" s="176"/>
      <c r="Q129" s="176"/>
      <c r="R129" s="177"/>
      <c r="T129" s="178"/>
      <c r="U129" s="41" t="s">
        <v>40</v>
      </c>
      <c r="V129" s="179" t="n">
        <v>0.151</v>
      </c>
      <c r="W129" s="179" t="n">
        <f aca="false">V129*K129</f>
        <v>1.6308</v>
      </c>
      <c r="X129" s="179" t="n">
        <v>0.26996575</v>
      </c>
      <c r="Y129" s="179" t="n">
        <f aca="false">X129*K129</f>
        <v>2.9156301</v>
      </c>
      <c r="Z129" s="179" t="n">
        <v>0</v>
      </c>
      <c r="AA129" s="180" t="n">
        <f aca="false">Z129*K129</f>
        <v>0</v>
      </c>
      <c r="AR129" s="10" t="s">
        <v>143</v>
      </c>
      <c r="AT129" s="10" t="s">
        <v>139</v>
      </c>
      <c r="AU129" s="10" t="s">
        <v>144</v>
      </c>
      <c r="AY129" s="10" t="s">
        <v>138</v>
      </c>
      <c r="BE129" s="181" t="n">
        <f aca="false">IF(U129="základná",N129,0)</f>
        <v>0</v>
      </c>
      <c r="BF129" s="181" t="n">
        <f aca="false">IF(U129="znížená",N129,0)</f>
        <v>191.009</v>
      </c>
      <c r="BG129" s="181" t="n">
        <f aca="false">IF(U129="zákl. prenesená",N129,0)</f>
        <v>0</v>
      </c>
      <c r="BH129" s="181" t="n">
        <f aca="false">IF(U129="zníž. prenesená",N129,0)</f>
        <v>0</v>
      </c>
      <c r="BI129" s="181" t="n">
        <f aca="false">IF(U129="nulová",N129,0)</f>
        <v>0</v>
      </c>
      <c r="BJ129" s="10" t="s">
        <v>144</v>
      </c>
      <c r="BK129" s="182" t="n">
        <f aca="false">ROUND(L129*K129,3)</f>
        <v>191.009</v>
      </c>
      <c r="BL129" s="10" t="s">
        <v>143</v>
      </c>
      <c r="BM129" s="10" t="s">
        <v>175</v>
      </c>
    </row>
    <row r="130" s="29" customFormat="true" ht="25.5" hidden="false" customHeight="true" outlineLevel="0" collapsed="false">
      <c r="B130" s="171"/>
      <c r="C130" s="172" t="s">
        <v>157</v>
      </c>
      <c r="D130" s="172" t="s">
        <v>139</v>
      </c>
      <c r="E130" s="173" t="s">
        <v>163</v>
      </c>
      <c r="F130" s="174" t="s">
        <v>164</v>
      </c>
      <c r="G130" s="174"/>
      <c r="H130" s="174"/>
      <c r="I130" s="174"/>
      <c r="J130" s="175" t="s">
        <v>165</v>
      </c>
      <c r="K130" s="176" t="n">
        <v>24</v>
      </c>
      <c r="L130" s="176" t="n">
        <v>35.792</v>
      </c>
      <c r="M130" s="176"/>
      <c r="N130" s="176" t="n">
        <f aca="false">ROUND(L130*K130,3)</f>
        <v>859.008</v>
      </c>
      <c r="O130" s="176"/>
      <c r="P130" s="176"/>
      <c r="Q130" s="176"/>
      <c r="R130" s="177"/>
      <c r="T130" s="178"/>
      <c r="U130" s="41" t="s">
        <v>40</v>
      </c>
      <c r="V130" s="179" t="n">
        <v>0</v>
      </c>
      <c r="W130" s="179" t="n">
        <f aca="false">V130*K130</f>
        <v>0</v>
      </c>
      <c r="X130" s="179" t="n">
        <v>0.46042</v>
      </c>
      <c r="Y130" s="179" t="n">
        <f aca="false">X130*K130</f>
        <v>11.05008</v>
      </c>
      <c r="Z130" s="179" t="n">
        <v>0</v>
      </c>
      <c r="AA130" s="180" t="n">
        <f aca="false">Z130*K130</f>
        <v>0</v>
      </c>
      <c r="AR130" s="10" t="s">
        <v>143</v>
      </c>
      <c r="AT130" s="10" t="s">
        <v>139</v>
      </c>
      <c r="AU130" s="10" t="s">
        <v>144</v>
      </c>
      <c r="AY130" s="10" t="s">
        <v>138</v>
      </c>
      <c r="BE130" s="181" t="n">
        <f aca="false">IF(U130="základná",N130,0)</f>
        <v>0</v>
      </c>
      <c r="BF130" s="181" t="n">
        <f aca="false">IF(U130="znížená",N130,0)</f>
        <v>859.008</v>
      </c>
      <c r="BG130" s="181" t="n">
        <f aca="false">IF(U130="zákl. prenesená",N130,0)</f>
        <v>0</v>
      </c>
      <c r="BH130" s="181" t="n">
        <f aca="false">IF(U130="zníž. prenesená",N130,0)</f>
        <v>0</v>
      </c>
      <c r="BI130" s="181" t="n">
        <f aca="false">IF(U130="nulová",N130,0)</f>
        <v>0</v>
      </c>
      <c r="BJ130" s="10" t="s">
        <v>144</v>
      </c>
      <c r="BK130" s="182" t="n">
        <f aca="false">ROUND(L130*K130,3)</f>
        <v>859.008</v>
      </c>
      <c r="BL130" s="10" t="s">
        <v>143</v>
      </c>
      <c r="BM130" s="10" t="s">
        <v>9</v>
      </c>
    </row>
    <row r="131" s="29" customFormat="true" ht="25.5" hidden="false" customHeight="true" outlineLevel="0" collapsed="false">
      <c r="B131" s="171"/>
      <c r="C131" s="184" t="s">
        <v>178</v>
      </c>
      <c r="D131" s="184" t="s">
        <v>167</v>
      </c>
      <c r="E131" s="185" t="s">
        <v>168</v>
      </c>
      <c r="F131" s="186" t="s">
        <v>169</v>
      </c>
      <c r="G131" s="186"/>
      <c r="H131" s="186"/>
      <c r="I131" s="186"/>
      <c r="J131" s="187" t="s">
        <v>170</v>
      </c>
      <c r="K131" s="188" t="n">
        <v>24</v>
      </c>
      <c r="L131" s="188" t="n">
        <v>87.243</v>
      </c>
      <c r="M131" s="188"/>
      <c r="N131" s="188" t="n">
        <f aca="false">ROUND(L131*K131,3)</f>
        <v>2093.832</v>
      </c>
      <c r="O131" s="188"/>
      <c r="P131" s="188"/>
      <c r="Q131" s="188"/>
      <c r="R131" s="177"/>
      <c r="T131" s="178"/>
      <c r="U131" s="41" t="s">
        <v>40</v>
      </c>
      <c r="V131" s="179" t="n">
        <v>0</v>
      </c>
      <c r="W131" s="179" t="n">
        <f aca="false">V131*K131</f>
        <v>0</v>
      </c>
      <c r="X131" s="179" t="n">
        <v>0.162</v>
      </c>
      <c r="Y131" s="179" t="n">
        <f aca="false">X131*K131</f>
        <v>3.888</v>
      </c>
      <c r="Z131" s="179" t="n">
        <v>0</v>
      </c>
      <c r="AA131" s="180" t="n">
        <f aca="false">Z131*K131</f>
        <v>0</v>
      </c>
      <c r="AR131" s="10" t="s">
        <v>153</v>
      </c>
      <c r="AT131" s="10" t="s">
        <v>167</v>
      </c>
      <c r="AU131" s="10" t="s">
        <v>144</v>
      </c>
      <c r="AY131" s="10" t="s">
        <v>138</v>
      </c>
      <c r="BE131" s="181" t="n">
        <f aca="false">IF(U131="základná",N131,0)</f>
        <v>0</v>
      </c>
      <c r="BF131" s="181" t="n">
        <f aca="false">IF(U131="znížená",N131,0)</f>
        <v>2093.832</v>
      </c>
      <c r="BG131" s="181" t="n">
        <f aca="false">IF(U131="zákl. prenesená",N131,0)</f>
        <v>0</v>
      </c>
      <c r="BH131" s="181" t="n">
        <f aca="false">IF(U131="zníž. prenesená",N131,0)</f>
        <v>0</v>
      </c>
      <c r="BI131" s="181" t="n">
        <f aca="false">IF(U131="nulová",N131,0)</f>
        <v>0</v>
      </c>
      <c r="BJ131" s="10" t="s">
        <v>144</v>
      </c>
      <c r="BK131" s="182" t="n">
        <f aca="false">ROUND(L131*K131,3)</f>
        <v>2093.832</v>
      </c>
      <c r="BL131" s="10" t="s">
        <v>143</v>
      </c>
      <c r="BM131" s="10" t="s">
        <v>181</v>
      </c>
    </row>
    <row r="132" s="157" customFormat="true" ht="29.85" hidden="false" customHeight="true" outlineLevel="0" collapsed="false">
      <c r="B132" s="158"/>
      <c r="C132" s="159"/>
      <c r="D132" s="169" t="s">
        <v>120</v>
      </c>
      <c r="E132" s="169"/>
      <c r="F132" s="169"/>
      <c r="G132" s="169"/>
      <c r="H132" s="169"/>
      <c r="I132" s="169"/>
      <c r="J132" s="169"/>
      <c r="K132" s="169"/>
      <c r="L132" s="169"/>
      <c r="M132" s="169"/>
      <c r="N132" s="183" t="n">
        <f aca="false">BK132</f>
        <v>3221.28</v>
      </c>
      <c r="O132" s="183"/>
      <c r="P132" s="183"/>
      <c r="Q132" s="183"/>
      <c r="R132" s="162"/>
      <c r="T132" s="163"/>
      <c r="U132" s="159"/>
      <c r="V132" s="159"/>
      <c r="W132" s="164" t="n">
        <f aca="false">SUM(W133:W135)</f>
        <v>0</v>
      </c>
      <c r="X132" s="159"/>
      <c r="Y132" s="164" t="n">
        <f aca="false">SUM(Y133:Y135)</f>
        <v>0.582</v>
      </c>
      <c r="Z132" s="159"/>
      <c r="AA132" s="165" t="n">
        <f aca="false">SUM(AA133:AA135)</f>
        <v>0</v>
      </c>
      <c r="AR132" s="166" t="s">
        <v>81</v>
      </c>
      <c r="AT132" s="167" t="s">
        <v>72</v>
      </c>
      <c r="AU132" s="167" t="s">
        <v>81</v>
      </c>
      <c r="AY132" s="166" t="s">
        <v>138</v>
      </c>
      <c r="BK132" s="168" t="n">
        <f aca="false">SUM(BK133:BK135)</f>
        <v>3221.28</v>
      </c>
    </row>
    <row r="133" s="29" customFormat="true" ht="25.5" hidden="false" customHeight="true" outlineLevel="0" collapsed="false">
      <c r="B133" s="171"/>
      <c r="C133" s="172" t="s">
        <v>161</v>
      </c>
      <c r="D133" s="172" t="s">
        <v>139</v>
      </c>
      <c r="E133" s="173" t="s">
        <v>173</v>
      </c>
      <c r="F133" s="174" t="s">
        <v>174</v>
      </c>
      <c r="G133" s="174"/>
      <c r="H133" s="174"/>
      <c r="I133" s="174"/>
      <c r="J133" s="175" t="s">
        <v>170</v>
      </c>
      <c r="K133" s="176" t="n">
        <v>24</v>
      </c>
      <c r="L133" s="176" t="n">
        <v>22.37</v>
      </c>
      <c r="M133" s="176"/>
      <c r="N133" s="176" t="n">
        <f aca="false">ROUND(L133*K133,3)</f>
        <v>536.88</v>
      </c>
      <c r="O133" s="176"/>
      <c r="P133" s="176"/>
      <c r="Q133" s="176"/>
      <c r="R133" s="177"/>
      <c r="T133" s="178"/>
      <c r="U133" s="41" t="s">
        <v>40</v>
      </c>
      <c r="V133" s="179" t="n">
        <v>0</v>
      </c>
      <c r="W133" s="179" t="n">
        <f aca="false">V133*K133</f>
        <v>0</v>
      </c>
      <c r="X133" s="179" t="n">
        <v>0.0042</v>
      </c>
      <c r="Y133" s="179" t="n">
        <f aca="false">X133*K133</f>
        <v>0.1008</v>
      </c>
      <c r="Z133" s="179" t="n">
        <v>0</v>
      </c>
      <c r="AA133" s="180" t="n">
        <f aca="false">Z133*K133</f>
        <v>0</v>
      </c>
      <c r="AR133" s="10" t="s">
        <v>143</v>
      </c>
      <c r="AT133" s="10" t="s">
        <v>139</v>
      </c>
      <c r="AU133" s="10" t="s">
        <v>144</v>
      </c>
      <c r="AY133" s="10" t="s">
        <v>138</v>
      </c>
      <c r="BE133" s="181" t="n">
        <f aca="false">IF(U133="základná",N133,0)</f>
        <v>0</v>
      </c>
      <c r="BF133" s="181" t="n">
        <f aca="false">IF(U133="znížená",N133,0)</f>
        <v>536.88</v>
      </c>
      <c r="BG133" s="181" t="n">
        <f aca="false">IF(U133="zákl. prenesená",N133,0)</f>
        <v>0</v>
      </c>
      <c r="BH133" s="181" t="n">
        <f aca="false">IF(U133="zníž. prenesená",N133,0)</f>
        <v>0</v>
      </c>
      <c r="BI133" s="181" t="n">
        <f aca="false">IF(U133="nulová",N133,0)</f>
        <v>0</v>
      </c>
      <c r="BJ133" s="10" t="s">
        <v>144</v>
      </c>
      <c r="BK133" s="182" t="n">
        <f aca="false">ROUND(L133*K133,3)</f>
        <v>536.88</v>
      </c>
      <c r="BL133" s="10" t="s">
        <v>143</v>
      </c>
      <c r="BM133" s="10" t="s">
        <v>184</v>
      </c>
    </row>
    <row r="134" s="29" customFormat="true" ht="25.5" hidden="false" customHeight="true" outlineLevel="0" collapsed="false">
      <c r="B134" s="171"/>
      <c r="C134" s="184" t="s">
        <v>185</v>
      </c>
      <c r="D134" s="184" t="s">
        <v>167</v>
      </c>
      <c r="E134" s="185" t="s">
        <v>176</v>
      </c>
      <c r="F134" s="186" t="s">
        <v>177</v>
      </c>
      <c r="G134" s="186"/>
      <c r="H134" s="186"/>
      <c r="I134" s="186"/>
      <c r="J134" s="187" t="s">
        <v>170</v>
      </c>
      <c r="K134" s="188" t="n">
        <v>24</v>
      </c>
      <c r="L134" s="188" t="n">
        <v>93.954</v>
      </c>
      <c r="M134" s="188"/>
      <c r="N134" s="188" t="n">
        <f aca="false">ROUND(L134*K134,3)</f>
        <v>2254.896</v>
      </c>
      <c r="O134" s="188"/>
      <c r="P134" s="188"/>
      <c r="Q134" s="188"/>
      <c r="R134" s="177"/>
      <c r="T134" s="178"/>
      <c r="U134" s="41" t="s">
        <v>40</v>
      </c>
      <c r="V134" s="179" t="n">
        <v>0</v>
      </c>
      <c r="W134" s="179" t="n">
        <f aca="false">V134*K134</f>
        <v>0</v>
      </c>
      <c r="X134" s="179" t="n">
        <v>0.02</v>
      </c>
      <c r="Y134" s="179" t="n">
        <f aca="false">X134*K134</f>
        <v>0.48</v>
      </c>
      <c r="Z134" s="179" t="n">
        <v>0</v>
      </c>
      <c r="AA134" s="180" t="n">
        <f aca="false">Z134*K134</f>
        <v>0</v>
      </c>
      <c r="AR134" s="10" t="s">
        <v>153</v>
      </c>
      <c r="AT134" s="10" t="s">
        <v>167</v>
      </c>
      <c r="AU134" s="10" t="s">
        <v>144</v>
      </c>
      <c r="AY134" s="10" t="s">
        <v>138</v>
      </c>
      <c r="BE134" s="181" t="n">
        <f aca="false">IF(U134="základná",N134,0)</f>
        <v>0</v>
      </c>
      <c r="BF134" s="181" t="n">
        <f aca="false">IF(U134="znížená",N134,0)</f>
        <v>2254.896</v>
      </c>
      <c r="BG134" s="181" t="n">
        <f aca="false">IF(U134="zákl. prenesená",N134,0)</f>
        <v>0</v>
      </c>
      <c r="BH134" s="181" t="n">
        <f aca="false">IF(U134="zníž. prenesená",N134,0)</f>
        <v>0</v>
      </c>
      <c r="BI134" s="181" t="n">
        <f aca="false">IF(U134="nulová",N134,0)</f>
        <v>0</v>
      </c>
      <c r="BJ134" s="10" t="s">
        <v>144</v>
      </c>
      <c r="BK134" s="182" t="n">
        <f aca="false">ROUND(L134*K134,3)</f>
        <v>2254.896</v>
      </c>
      <c r="BL134" s="10" t="s">
        <v>143</v>
      </c>
      <c r="BM134" s="10" t="s">
        <v>188</v>
      </c>
    </row>
    <row r="135" s="29" customFormat="true" ht="16.5" hidden="false" customHeight="true" outlineLevel="0" collapsed="false">
      <c r="B135" s="171"/>
      <c r="C135" s="184" t="s">
        <v>166</v>
      </c>
      <c r="D135" s="184" t="s">
        <v>167</v>
      </c>
      <c r="E135" s="185" t="s">
        <v>179</v>
      </c>
      <c r="F135" s="186" t="s">
        <v>180</v>
      </c>
      <c r="G135" s="186"/>
      <c r="H135" s="186"/>
      <c r="I135" s="186"/>
      <c r="J135" s="187" t="s">
        <v>170</v>
      </c>
      <c r="K135" s="188" t="n">
        <v>24</v>
      </c>
      <c r="L135" s="188" t="n">
        <v>17.896</v>
      </c>
      <c r="M135" s="188"/>
      <c r="N135" s="188" t="n">
        <f aca="false">ROUND(L135*K135,3)</f>
        <v>429.504</v>
      </c>
      <c r="O135" s="188"/>
      <c r="P135" s="188"/>
      <c r="Q135" s="188"/>
      <c r="R135" s="177"/>
      <c r="T135" s="178"/>
      <c r="U135" s="41" t="s">
        <v>40</v>
      </c>
      <c r="V135" s="179" t="n">
        <v>0</v>
      </c>
      <c r="W135" s="179" t="n">
        <f aca="false">V135*K135</f>
        <v>0</v>
      </c>
      <c r="X135" s="179" t="n">
        <v>5E-005</v>
      </c>
      <c r="Y135" s="179" t="n">
        <f aca="false">X135*K135</f>
        <v>0.0012</v>
      </c>
      <c r="Z135" s="179" t="n">
        <v>0</v>
      </c>
      <c r="AA135" s="180" t="n">
        <f aca="false">Z135*K135</f>
        <v>0</v>
      </c>
      <c r="AR135" s="10" t="s">
        <v>153</v>
      </c>
      <c r="AT135" s="10" t="s">
        <v>167</v>
      </c>
      <c r="AU135" s="10" t="s">
        <v>144</v>
      </c>
      <c r="AY135" s="10" t="s">
        <v>138</v>
      </c>
      <c r="BE135" s="181" t="n">
        <f aca="false">IF(U135="základná",N135,0)</f>
        <v>0</v>
      </c>
      <c r="BF135" s="181" t="n">
        <f aca="false">IF(U135="znížená",N135,0)</f>
        <v>429.504</v>
      </c>
      <c r="BG135" s="181" t="n">
        <f aca="false">IF(U135="zákl. prenesená",N135,0)</f>
        <v>0</v>
      </c>
      <c r="BH135" s="181" t="n">
        <f aca="false">IF(U135="zníž. prenesená",N135,0)</f>
        <v>0</v>
      </c>
      <c r="BI135" s="181" t="n">
        <f aca="false">IF(U135="nulová",N135,0)</f>
        <v>0</v>
      </c>
      <c r="BJ135" s="10" t="s">
        <v>144</v>
      </c>
      <c r="BK135" s="182" t="n">
        <f aca="false">ROUND(L135*K135,3)</f>
        <v>429.504</v>
      </c>
      <c r="BL135" s="10" t="s">
        <v>143</v>
      </c>
      <c r="BM135" s="10" t="s">
        <v>192</v>
      </c>
    </row>
    <row r="136" s="157" customFormat="true" ht="29.85" hidden="false" customHeight="true" outlineLevel="0" collapsed="false">
      <c r="B136" s="158"/>
      <c r="C136" s="159"/>
      <c r="D136" s="169" t="s">
        <v>121</v>
      </c>
      <c r="E136" s="169"/>
      <c r="F136" s="169"/>
      <c r="G136" s="169"/>
      <c r="H136" s="169"/>
      <c r="I136" s="169"/>
      <c r="J136" s="169"/>
      <c r="K136" s="169"/>
      <c r="L136" s="169"/>
      <c r="M136" s="169"/>
      <c r="N136" s="183" t="n">
        <f aca="false">BK136</f>
        <v>67.88</v>
      </c>
      <c r="O136" s="183"/>
      <c r="P136" s="183"/>
      <c r="Q136" s="183"/>
      <c r="R136" s="162"/>
      <c r="T136" s="163"/>
      <c r="U136" s="159"/>
      <c r="V136" s="159"/>
      <c r="W136" s="164" t="n">
        <f aca="false">W137</f>
        <v>0.38</v>
      </c>
      <c r="X136" s="159"/>
      <c r="Y136" s="164" t="n">
        <f aca="false">Y137</f>
        <v>0</v>
      </c>
      <c r="Z136" s="159"/>
      <c r="AA136" s="165" t="n">
        <f aca="false">AA137</f>
        <v>0</v>
      </c>
      <c r="AR136" s="166" t="s">
        <v>81</v>
      </c>
      <c r="AT136" s="167" t="s">
        <v>72</v>
      </c>
      <c r="AU136" s="167" t="s">
        <v>81</v>
      </c>
      <c r="AY136" s="166" t="s">
        <v>138</v>
      </c>
      <c r="BK136" s="168" t="n">
        <f aca="false">BK137</f>
        <v>67.88</v>
      </c>
    </row>
    <row r="137" s="29" customFormat="true" ht="25.5" hidden="false" customHeight="true" outlineLevel="0" collapsed="false">
      <c r="B137" s="171"/>
      <c r="C137" s="172" t="s">
        <v>201</v>
      </c>
      <c r="D137" s="172" t="s">
        <v>139</v>
      </c>
      <c r="E137" s="173" t="s">
        <v>202</v>
      </c>
      <c r="F137" s="174" t="s">
        <v>203</v>
      </c>
      <c r="G137" s="174"/>
      <c r="H137" s="174"/>
      <c r="I137" s="174"/>
      <c r="J137" s="175" t="s">
        <v>165</v>
      </c>
      <c r="K137" s="176" t="n">
        <v>20</v>
      </c>
      <c r="L137" s="176" t="n">
        <v>3.394</v>
      </c>
      <c r="M137" s="176"/>
      <c r="N137" s="176" t="n">
        <f aca="false">ROUND(L137*K137,3)</f>
        <v>67.88</v>
      </c>
      <c r="O137" s="176"/>
      <c r="P137" s="176"/>
      <c r="Q137" s="176"/>
      <c r="R137" s="177"/>
      <c r="T137" s="178"/>
      <c r="U137" s="41" t="s">
        <v>40</v>
      </c>
      <c r="V137" s="179" t="n">
        <v>0.019</v>
      </c>
      <c r="W137" s="179" t="n">
        <f aca="false">V137*K137</f>
        <v>0.38</v>
      </c>
      <c r="X137" s="179" t="n">
        <v>0</v>
      </c>
      <c r="Y137" s="179" t="n">
        <f aca="false">X137*K137</f>
        <v>0</v>
      </c>
      <c r="Z137" s="179" t="n">
        <v>0</v>
      </c>
      <c r="AA137" s="180" t="n">
        <f aca="false">Z137*K137</f>
        <v>0</v>
      </c>
      <c r="AR137" s="10" t="s">
        <v>143</v>
      </c>
      <c r="AT137" s="10" t="s">
        <v>139</v>
      </c>
      <c r="AU137" s="10" t="s">
        <v>144</v>
      </c>
      <c r="AY137" s="10" t="s">
        <v>138</v>
      </c>
      <c r="BE137" s="181" t="n">
        <f aca="false">IF(U137="základná",N137,0)</f>
        <v>0</v>
      </c>
      <c r="BF137" s="181" t="n">
        <f aca="false">IF(U137="znížená",N137,0)</f>
        <v>67.88</v>
      </c>
      <c r="BG137" s="181" t="n">
        <f aca="false">IF(U137="zákl. prenesená",N137,0)</f>
        <v>0</v>
      </c>
      <c r="BH137" s="181" t="n">
        <f aca="false">IF(U137="zníž. prenesená",N137,0)</f>
        <v>0</v>
      </c>
      <c r="BI137" s="181" t="n">
        <f aca="false">IF(U137="nulová",N137,0)</f>
        <v>0</v>
      </c>
      <c r="BJ137" s="10" t="s">
        <v>144</v>
      </c>
      <c r="BK137" s="182" t="n">
        <f aca="false">ROUND(L137*K137,3)</f>
        <v>67.88</v>
      </c>
      <c r="BL137" s="10" t="s">
        <v>143</v>
      </c>
      <c r="BM137" s="10" t="s">
        <v>204</v>
      </c>
    </row>
    <row r="138" s="157" customFormat="true" ht="29.85" hidden="false" customHeight="true" outlineLevel="0" collapsed="false">
      <c r="B138" s="158"/>
      <c r="C138" s="159"/>
      <c r="D138" s="169" t="s">
        <v>122</v>
      </c>
      <c r="E138" s="169"/>
      <c r="F138" s="169"/>
      <c r="G138" s="169"/>
      <c r="H138" s="169"/>
      <c r="I138" s="169"/>
      <c r="J138" s="169"/>
      <c r="K138" s="169"/>
      <c r="L138" s="169"/>
      <c r="M138" s="169"/>
      <c r="N138" s="183" t="n">
        <f aca="false">BK138</f>
        <v>229.874</v>
      </c>
      <c r="O138" s="183"/>
      <c r="P138" s="183"/>
      <c r="Q138" s="183"/>
      <c r="R138" s="162"/>
      <c r="T138" s="163"/>
      <c r="U138" s="159"/>
      <c r="V138" s="159"/>
      <c r="W138" s="164" t="n">
        <f aca="false">W139</f>
        <v>11.685462</v>
      </c>
      <c r="X138" s="159"/>
      <c r="Y138" s="164" t="n">
        <f aca="false">Y139</f>
        <v>0</v>
      </c>
      <c r="Z138" s="159"/>
      <c r="AA138" s="165" t="n">
        <f aca="false">AA139</f>
        <v>0</v>
      </c>
      <c r="AR138" s="166" t="s">
        <v>81</v>
      </c>
      <c r="AT138" s="167" t="s">
        <v>72</v>
      </c>
      <c r="AU138" s="167" t="s">
        <v>81</v>
      </c>
      <c r="AY138" s="166" t="s">
        <v>138</v>
      </c>
      <c r="BK138" s="168" t="n">
        <f aca="false">BK139</f>
        <v>229.874</v>
      </c>
    </row>
    <row r="139" s="29" customFormat="true" ht="38.25" hidden="false" customHeight="true" outlineLevel="0" collapsed="false">
      <c r="B139" s="171"/>
      <c r="C139" s="172" t="s">
        <v>171</v>
      </c>
      <c r="D139" s="172" t="s">
        <v>139</v>
      </c>
      <c r="E139" s="173" t="s">
        <v>189</v>
      </c>
      <c r="F139" s="174" t="s">
        <v>190</v>
      </c>
      <c r="G139" s="174"/>
      <c r="H139" s="174"/>
      <c r="I139" s="174"/>
      <c r="J139" s="175" t="s">
        <v>191</v>
      </c>
      <c r="K139" s="176" t="n">
        <v>29.734</v>
      </c>
      <c r="L139" s="176" t="n">
        <v>7.731</v>
      </c>
      <c r="M139" s="176"/>
      <c r="N139" s="176" t="n">
        <f aca="false">ROUND(L139*K139,3)</f>
        <v>229.874</v>
      </c>
      <c r="O139" s="176"/>
      <c r="P139" s="176"/>
      <c r="Q139" s="176"/>
      <c r="R139" s="177"/>
      <c r="T139" s="178"/>
      <c r="U139" s="189" t="s">
        <v>40</v>
      </c>
      <c r="V139" s="190" t="n">
        <v>0.393</v>
      </c>
      <c r="W139" s="190" t="n">
        <f aca="false">V139*K139</f>
        <v>11.685462</v>
      </c>
      <c r="X139" s="190" t="n">
        <v>0</v>
      </c>
      <c r="Y139" s="190" t="n">
        <f aca="false">X139*K139</f>
        <v>0</v>
      </c>
      <c r="Z139" s="190" t="n">
        <v>0</v>
      </c>
      <c r="AA139" s="191" t="n">
        <f aca="false">Z139*K139</f>
        <v>0</v>
      </c>
      <c r="AR139" s="10" t="s">
        <v>143</v>
      </c>
      <c r="AT139" s="10" t="s">
        <v>139</v>
      </c>
      <c r="AU139" s="10" t="s">
        <v>144</v>
      </c>
      <c r="AY139" s="10" t="s">
        <v>138</v>
      </c>
      <c r="BE139" s="181" t="n">
        <f aca="false">IF(U139="základná",N139,0)</f>
        <v>0</v>
      </c>
      <c r="BF139" s="181" t="n">
        <f aca="false">IF(U139="znížená",N139,0)</f>
        <v>229.874</v>
      </c>
      <c r="BG139" s="181" t="n">
        <f aca="false">IF(U139="zákl. prenesená",N139,0)</f>
        <v>0</v>
      </c>
      <c r="BH139" s="181" t="n">
        <f aca="false">IF(U139="zníž. prenesená",N139,0)</f>
        <v>0</v>
      </c>
      <c r="BI139" s="181" t="n">
        <f aca="false">IF(U139="nulová",N139,0)</f>
        <v>0</v>
      </c>
      <c r="BJ139" s="10" t="s">
        <v>144</v>
      </c>
      <c r="BK139" s="182" t="n">
        <f aca="false">ROUND(L139*K139,3)</f>
        <v>229.874</v>
      </c>
      <c r="BL139" s="10" t="s">
        <v>143</v>
      </c>
      <c r="BM139" s="10" t="s">
        <v>205</v>
      </c>
    </row>
    <row r="140" s="29" customFormat="true" ht="6.95" hidden="false" customHeight="true" outlineLevel="0" collapsed="false">
      <c r="B140" s="59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1"/>
    </row>
  </sheetData>
  <mergeCells count="113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117:Q117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N124:Q124"/>
    <mergeCell ref="F125:I125"/>
    <mergeCell ref="L125:M125"/>
    <mergeCell ref="N125:Q125"/>
    <mergeCell ref="F126:I126"/>
    <mergeCell ref="L126:M126"/>
    <mergeCell ref="N126:Q126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N136:Q136"/>
    <mergeCell ref="F137:I137"/>
    <mergeCell ref="L137:M137"/>
    <mergeCell ref="N137:Q137"/>
    <mergeCell ref="N138:Q138"/>
    <mergeCell ref="F139:I139"/>
    <mergeCell ref="L139:M139"/>
    <mergeCell ref="N139:Q139"/>
  </mergeCells>
  <hyperlinks>
    <hyperlink ref="F1" location="C2" display="1) Krycí list rozpočtu"/>
    <hyperlink ref="H1" location="C86" display="2) Rekapitulácia rozpočtu"/>
    <hyperlink ref="L1" location="C115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N1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88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206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28635.193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N94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28635.19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ROUND((SUM(BE94:BE95)+SUM(BE113:BE128)), 2)</f>
        <v>0</v>
      </c>
      <c r="I32" s="125"/>
      <c r="J32" s="125"/>
      <c r="K32" s="31"/>
      <c r="L32" s="31"/>
      <c r="M32" s="125" t="n">
        <f aca="false">ROUND(ROUND((SUM(BE94:BE95)+SUM(BE113:BE128)),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ROUND((SUM(BF94:BF95)+SUM(BF113:BF128)), 2)</f>
        <v>28635.19</v>
      </c>
      <c r="I33" s="125"/>
      <c r="J33" s="125"/>
      <c r="K33" s="31"/>
      <c r="L33" s="31"/>
      <c r="M33" s="125" t="n">
        <f aca="false">ROUND(ROUND((SUM(BF94:BF95)+SUM(BF113:BF128)), 2)*F33, 2)</f>
        <v>5727.04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ROUND((SUM(BG94:BG95)+SUM(BG113:BG128)),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ROUND((SUM(BH94:BH95)+SUM(BH113:BH128)),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ROUND((SUM(BI94:BI95)+SUM(BI113:BI128)),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34362.23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06 - SO 01.6 Lokalita 6 Pri základnej škole – naviac práce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N113</f>
        <v>28635.193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N114</f>
        <v>28635.193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N115</f>
        <v>3495.597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121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N119</f>
        <v>24606.309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122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N127</f>
        <v>533.287</v>
      </c>
      <c r="O92" s="142"/>
      <c r="P92" s="142"/>
      <c r="Q92" s="142"/>
      <c r="R92" s="143"/>
    </row>
    <row r="93" s="29" customFormat="true" ht="21.75" hidden="false" customHeight="true" outlineLevel="0" collapsed="false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2"/>
    </row>
    <row r="94" s="29" customFormat="true" ht="29.25" hidden="false" customHeight="true" outlineLevel="0" collapsed="false">
      <c r="B94" s="30"/>
      <c r="C94" s="131" t="s">
        <v>123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144" t="n">
        <v>0</v>
      </c>
      <c r="O94" s="144"/>
      <c r="P94" s="144"/>
      <c r="Q94" s="144"/>
      <c r="R94" s="32"/>
      <c r="T94" s="145"/>
      <c r="U94" s="146" t="s">
        <v>37</v>
      </c>
    </row>
    <row r="95" s="29" customFormat="true" ht="18" hidden="false" customHeight="true" outlineLevel="0" collapsed="false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="29" customFormat="true" ht="29.25" hidden="false" customHeight="true" outlineLevel="0" collapsed="false">
      <c r="B96" s="30"/>
      <c r="C96" s="115" t="s">
        <v>101</v>
      </c>
      <c r="D96" s="116"/>
      <c r="E96" s="116"/>
      <c r="F96" s="116"/>
      <c r="G96" s="116"/>
      <c r="H96" s="116"/>
      <c r="I96" s="116"/>
      <c r="J96" s="116"/>
      <c r="K96" s="116"/>
      <c r="L96" s="117" t="n">
        <f aca="false">ROUND(SUM(N88+N94),2)</f>
        <v>28635.19</v>
      </c>
      <c r="M96" s="117"/>
      <c r="N96" s="117"/>
      <c r="O96" s="117"/>
      <c r="P96" s="117"/>
      <c r="Q96" s="117"/>
      <c r="R96" s="32"/>
    </row>
    <row r="97" s="29" customFormat="true" ht="6.95" hidden="false" customHeight="true" outlineLevel="0" collapsed="false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</row>
    <row r="101" s="29" customFormat="true" ht="6.95" hidden="false" customHeight="true" outlineLevel="0" collapsed="false"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</row>
    <row r="102" s="29" customFormat="true" ht="36.95" hidden="false" customHeight="true" outlineLevel="0" collapsed="false">
      <c r="B102" s="30"/>
      <c r="C102" s="15" t="s">
        <v>124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32"/>
    </row>
    <row r="103" s="29" customFormat="true" ht="6.95" hidden="false" customHeight="true" outlineLevel="0" collapsed="false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2"/>
    </row>
    <row r="104" s="29" customFormat="true" ht="30" hidden="false" customHeight="true" outlineLevel="0" collapsed="false">
      <c r="B104" s="30"/>
      <c r="C104" s="23" t="s">
        <v>14</v>
      </c>
      <c r="D104" s="31"/>
      <c r="E104" s="31"/>
      <c r="F104" s="120" t="str">
        <f aca="false">F6</f>
        <v>Protipovodňové opatrenia mimo vodného toku v obci Plavnica - II.etapa vrátane naviac prác</v>
      </c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31"/>
      <c r="R104" s="32"/>
    </row>
    <row r="105" s="29" customFormat="true" ht="36.95" hidden="false" customHeight="true" outlineLevel="0" collapsed="false">
      <c r="B105" s="30"/>
      <c r="C105" s="71" t="s">
        <v>108</v>
      </c>
      <c r="D105" s="31"/>
      <c r="E105" s="31"/>
      <c r="F105" s="73" t="str">
        <f aca="false">F7</f>
        <v>06 - SO 01.6 Lokalita 6 Pri základnej škole – naviac práce</v>
      </c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31"/>
      <c r="R105" s="32"/>
    </row>
    <row r="106" s="29" customFormat="true" ht="6.95" hidden="false" customHeight="true" outlineLevel="0" collapsed="false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="29" customFormat="true" ht="18" hidden="false" customHeight="true" outlineLevel="0" collapsed="false">
      <c r="B107" s="30"/>
      <c r="C107" s="23" t="s">
        <v>18</v>
      </c>
      <c r="D107" s="31"/>
      <c r="E107" s="31"/>
      <c r="F107" s="20" t="str">
        <f aca="false">F9</f>
        <v>Plavnica</v>
      </c>
      <c r="G107" s="31"/>
      <c r="H107" s="31"/>
      <c r="I107" s="31"/>
      <c r="J107" s="31"/>
      <c r="K107" s="23" t="s">
        <v>20</v>
      </c>
      <c r="L107" s="31"/>
      <c r="M107" s="76" t="n">
        <f aca="false">IF(O9="","",O9)</f>
        <v>43853</v>
      </c>
      <c r="N107" s="76"/>
      <c r="O107" s="76"/>
      <c r="P107" s="76"/>
      <c r="Q107" s="31"/>
      <c r="R107" s="32"/>
    </row>
    <row r="108" s="29" customFormat="true" ht="6.95" hidden="false" customHeight="true" outlineLevel="0" collapsed="false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="29" customFormat="true" ht="15" hidden="false" customHeight="false" outlineLevel="0" collapsed="false">
      <c r="B109" s="30"/>
      <c r="C109" s="23" t="s">
        <v>21</v>
      </c>
      <c r="D109" s="31"/>
      <c r="E109" s="31"/>
      <c r="F109" s="20" t="str">
        <f aca="false">E12</f>
        <v>Obec Plavnica</v>
      </c>
      <c r="G109" s="31"/>
      <c r="H109" s="31"/>
      <c r="I109" s="31"/>
      <c r="J109" s="31"/>
      <c r="K109" s="23" t="s">
        <v>27</v>
      </c>
      <c r="L109" s="31"/>
      <c r="M109" s="20" t="str">
        <f aca="false">E18</f>
        <v>ing.Jan Ferko</v>
      </c>
      <c r="N109" s="20"/>
      <c r="O109" s="20"/>
      <c r="P109" s="20"/>
      <c r="Q109" s="20"/>
      <c r="R109" s="32"/>
    </row>
    <row r="110" s="29" customFormat="true" ht="14.45" hidden="false" customHeight="true" outlineLevel="0" collapsed="false">
      <c r="B110" s="30"/>
      <c r="C110" s="23" t="s">
        <v>25</v>
      </c>
      <c r="D110" s="31"/>
      <c r="E110" s="31"/>
      <c r="F110" s="20" t="str">
        <f aca="false">IF(E15="","",E15)</f>
        <v>Betpres s.r.o.,B.Nemcovej 1698,Vranovnad Topľou</v>
      </c>
      <c r="G110" s="31"/>
      <c r="H110" s="31"/>
      <c r="I110" s="31"/>
      <c r="J110" s="31"/>
      <c r="K110" s="23" t="s">
        <v>31</v>
      </c>
      <c r="L110" s="31"/>
      <c r="M110" s="20" t="str">
        <f aca="false">E21</f>
        <v>ing.Mitro</v>
      </c>
      <c r="N110" s="20"/>
      <c r="O110" s="20"/>
      <c r="P110" s="20"/>
      <c r="Q110" s="20"/>
      <c r="R110" s="32"/>
    </row>
    <row r="111" s="29" customFormat="true" ht="10.35" hidden="false" customHeight="true" outlineLevel="0" collapsed="false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="147" customFormat="true" ht="29.25" hidden="false" customHeight="true" outlineLevel="0" collapsed="false">
      <c r="B112" s="148"/>
      <c r="C112" s="149" t="s">
        <v>125</v>
      </c>
      <c r="D112" s="150" t="s">
        <v>126</v>
      </c>
      <c r="E112" s="150" t="s">
        <v>55</v>
      </c>
      <c r="F112" s="150" t="s">
        <v>127</v>
      </c>
      <c r="G112" s="150"/>
      <c r="H112" s="150"/>
      <c r="I112" s="150"/>
      <c r="J112" s="150" t="s">
        <v>128</v>
      </c>
      <c r="K112" s="150" t="s">
        <v>129</v>
      </c>
      <c r="L112" s="150" t="s">
        <v>130</v>
      </c>
      <c r="M112" s="150"/>
      <c r="N112" s="151" t="s">
        <v>114</v>
      </c>
      <c r="O112" s="151"/>
      <c r="P112" s="151"/>
      <c r="Q112" s="151"/>
      <c r="R112" s="152"/>
      <c r="T112" s="83" t="s">
        <v>131</v>
      </c>
      <c r="U112" s="84" t="s">
        <v>37</v>
      </c>
      <c r="V112" s="84" t="s">
        <v>132</v>
      </c>
      <c r="W112" s="84" t="s">
        <v>133</v>
      </c>
      <c r="X112" s="84" t="s">
        <v>134</v>
      </c>
      <c r="Y112" s="84" t="s">
        <v>135</v>
      </c>
      <c r="Z112" s="84" t="s">
        <v>136</v>
      </c>
      <c r="AA112" s="85" t="s">
        <v>137</v>
      </c>
    </row>
    <row r="113" s="29" customFormat="true" ht="29.25" hidden="false" customHeight="true" outlineLevel="0" collapsed="false">
      <c r="B113" s="30"/>
      <c r="C113" s="87" t="s">
        <v>110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53" t="n">
        <f aca="false">BK113</f>
        <v>28635.193</v>
      </c>
      <c r="O113" s="153"/>
      <c r="P113" s="153"/>
      <c r="Q113" s="153"/>
      <c r="R113" s="32"/>
      <c r="T113" s="86"/>
      <c r="U113" s="51"/>
      <c r="V113" s="51"/>
      <c r="W113" s="154" t="n">
        <f aca="false">W114</f>
        <v>0</v>
      </c>
      <c r="X113" s="51"/>
      <c r="Y113" s="154" t="n">
        <f aca="false">Y114</f>
        <v>269.33715</v>
      </c>
      <c r="Z113" s="51"/>
      <c r="AA113" s="155" t="n">
        <f aca="false">AA114</f>
        <v>0</v>
      </c>
      <c r="AT113" s="10" t="s">
        <v>72</v>
      </c>
      <c r="AU113" s="10" t="s">
        <v>116</v>
      </c>
      <c r="BK113" s="156" t="n">
        <f aca="false">BK114</f>
        <v>28635.193</v>
      </c>
    </row>
    <row r="114" s="157" customFormat="true" ht="37.35" hidden="false" customHeight="true" outlineLevel="0" collapsed="false">
      <c r="B114" s="158"/>
      <c r="C114" s="159"/>
      <c r="D114" s="160" t="s">
        <v>117</v>
      </c>
      <c r="E114" s="160"/>
      <c r="F114" s="160"/>
      <c r="G114" s="160"/>
      <c r="H114" s="160"/>
      <c r="I114" s="160"/>
      <c r="J114" s="160"/>
      <c r="K114" s="160"/>
      <c r="L114" s="160"/>
      <c r="M114" s="160"/>
      <c r="N114" s="161" t="n">
        <f aca="false">BK114</f>
        <v>28635.193</v>
      </c>
      <c r="O114" s="161"/>
      <c r="P114" s="161"/>
      <c r="Q114" s="161"/>
      <c r="R114" s="162"/>
      <c r="T114" s="163"/>
      <c r="U114" s="159"/>
      <c r="V114" s="159"/>
      <c r="W114" s="164" t="n">
        <f aca="false">W115+W119+W127</f>
        <v>0</v>
      </c>
      <c r="X114" s="159"/>
      <c r="Y114" s="164" t="n">
        <f aca="false">Y115+Y119+Y127</f>
        <v>269.33715</v>
      </c>
      <c r="Z114" s="159"/>
      <c r="AA114" s="165" t="n">
        <f aca="false">AA115+AA119+AA127</f>
        <v>0</v>
      </c>
      <c r="AR114" s="166" t="s">
        <v>81</v>
      </c>
      <c r="AT114" s="167" t="s">
        <v>72</v>
      </c>
      <c r="AU114" s="167" t="s">
        <v>73</v>
      </c>
      <c r="AY114" s="166" t="s">
        <v>138</v>
      </c>
      <c r="BK114" s="168" t="n">
        <f aca="false">BK115+BK119+BK127</f>
        <v>28635.193</v>
      </c>
    </row>
    <row r="115" s="157" customFormat="true" ht="19.9" hidden="false" customHeight="true" outlineLevel="0" collapsed="false">
      <c r="B115" s="158"/>
      <c r="C115" s="159"/>
      <c r="D115" s="169" t="s">
        <v>118</v>
      </c>
      <c r="E115" s="169"/>
      <c r="F115" s="169"/>
      <c r="G115" s="169"/>
      <c r="H115" s="169"/>
      <c r="I115" s="169"/>
      <c r="J115" s="169"/>
      <c r="K115" s="169"/>
      <c r="L115" s="169"/>
      <c r="M115" s="169"/>
      <c r="N115" s="170" t="n">
        <f aca="false">BK115</f>
        <v>3495.597</v>
      </c>
      <c r="O115" s="170"/>
      <c r="P115" s="170"/>
      <c r="Q115" s="170"/>
      <c r="R115" s="162"/>
      <c r="T115" s="163"/>
      <c r="U115" s="159"/>
      <c r="V115" s="159"/>
      <c r="W115" s="164" t="n">
        <f aca="false">SUM(W116:W118)</f>
        <v>0</v>
      </c>
      <c r="X115" s="159"/>
      <c r="Y115" s="164" t="n">
        <f aca="false">SUM(Y116:Y118)</f>
        <v>229.5</v>
      </c>
      <c r="Z115" s="159"/>
      <c r="AA115" s="165" t="n">
        <f aca="false">SUM(AA116:AA118)</f>
        <v>0</v>
      </c>
      <c r="AR115" s="166" t="s">
        <v>81</v>
      </c>
      <c r="AT115" s="167" t="s">
        <v>72</v>
      </c>
      <c r="AU115" s="167" t="s">
        <v>81</v>
      </c>
      <c r="AY115" s="166" t="s">
        <v>138</v>
      </c>
      <c r="BK115" s="168" t="n">
        <f aca="false">SUM(BK116:BK118)</f>
        <v>3495.597</v>
      </c>
    </row>
    <row r="116" s="29" customFormat="true" ht="38.25" hidden="false" customHeight="true" outlineLevel="0" collapsed="false">
      <c r="B116" s="171"/>
      <c r="C116" s="172" t="s">
        <v>81</v>
      </c>
      <c r="D116" s="172" t="s">
        <v>139</v>
      </c>
      <c r="E116" s="173" t="s">
        <v>207</v>
      </c>
      <c r="F116" s="174" t="s">
        <v>208</v>
      </c>
      <c r="G116" s="174"/>
      <c r="H116" s="174"/>
      <c r="I116" s="174"/>
      <c r="J116" s="175" t="s">
        <v>160</v>
      </c>
      <c r="K116" s="176" t="n">
        <v>0.6</v>
      </c>
      <c r="L116" s="176" t="n">
        <v>33.82</v>
      </c>
      <c r="M116" s="176"/>
      <c r="N116" s="176" t="n">
        <f aca="false">ROUND(L116*K116,3)</f>
        <v>20.292</v>
      </c>
      <c r="O116" s="176"/>
      <c r="P116" s="176"/>
      <c r="Q116" s="176"/>
      <c r="R116" s="177"/>
      <c r="T116" s="178"/>
      <c r="U116" s="41" t="s">
        <v>40</v>
      </c>
      <c r="V116" s="179" t="n">
        <v>0</v>
      </c>
      <c r="W116" s="179" t="n">
        <f aca="false">V116*K116</f>
        <v>0</v>
      </c>
      <c r="X116" s="179" t="n">
        <v>0</v>
      </c>
      <c r="Y116" s="179" t="n">
        <f aca="false">X116*K116</f>
        <v>0</v>
      </c>
      <c r="Z116" s="179" t="n">
        <v>0</v>
      </c>
      <c r="AA116" s="180" t="n">
        <f aca="false">Z116*K116</f>
        <v>0</v>
      </c>
      <c r="AR116" s="10" t="s">
        <v>143</v>
      </c>
      <c r="AT116" s="10" t="s">
        <v>139</v>
      </c>
      <c r="AU116" s="10" t="s">
        <v>144</v>
      </c>
      <c r="AY116" s="10" t="s">
        <v>138</v>
      </c>
      <c r="BE116" s="181" t="n">
        <f aca="false">IF(U116="základná",N116,0)</f>
        <v>0</v>
      </c>
      <c r="BF116" s="181" t="n">
        <f aca="false">IF(U116="znížená",N116,0)</f>
        <v>20.292</v>
      </c>
      <c r="BG116" s="181" t="n">
        <f aca="false">IF(U116="zákl. prenesená",N116,0)</f>
        <v>0</v>
      </c>
      <c r="BH116" s="181" t="n">
        <f aca="false">IF(U116="zníž. prenesená",N116,0)</f>
        <v>0</v>
      </c>
      <c r="BI116" s="181" t="n">
        <f aca="false">IF(U116="nulová",N116,0)</f>
        <v>0</v>
      </c>
      <c r="BJ116" s="10" t="s">
        <v>144</v>
      </c>
      <c r="BK116" s="182" t="n">
        <f aca="false">ROUND(L116*K116,3)</f>
        <v>20.292</v>
      </c>
      <c r="BL116" s="10" t="s">
        <v>143</v>
      </c>
      <c r="BM116" s="10" t="s">
        <v>144</v>
      </c>
    </row>
    <row r="117" s="29" customFormat="true" ht="38.25" hidden="false" customHeight="true" outlineLevel="0" collapsed="false">
      <c r="B117" s="171"/>
      <c r="C117" s="172" t="s">
        <v>144</v>
      </c>
      <c r="D117" s="172" t="s">
        <v>139</v>
      </c>
      <c r="E117" s="173" t="s">
        <v>209</v>
      </c>
      <c r="F117" s="174" t="s">
        <v>210</v>
      </c>
      <c r="G117" s="174"/>
      <c r="H117" s="174"/>
      <c r="I117" s="174"/>
      <c r="J117" s="175" t="s">
        <v>142</v>
      </c>
      <c r="K117" s="176" t="n">
        <v>135</v>
      </c>
      <c r="L117" s="176" t="n">
        <v>1.96</v>
      </c>
      <c r="M117" s="176"/>
      <c r="N117" s="176" t="n">
        <f aca="false">ROUND(L117*K117,3)</f>
        <v>264.6</v>
      </c>
      <c r="O117" s="176"/>
      <c r="P117" s="176"/>
      <c r="Q117" s="176"/>
      <c r="R117" s="177"/>
      <c r="T117" s="178"/>
      <c r="U117" s="41" t="s">
        <v>40</v>
      </c>
      <c r="V117" s="179" t="n">
        <v>0</v>
      </c>
      <c r="W117" s="179" t="n">
        <f aca="false">V117*K117</f>
        <v>0</v>
      </c>
      <c r="X117" s="179" t="n">
        <v>0</v>
      </c>
      <c r="Y117" s="179" t="n">
        <f aca="false">X117*K117</f>
        <v>0</v>
      </c>
      <c r="Z117" s="179" t="n">
        <v>0</v>
      </c>
      <c r="AA117" s="180" t="n">
        <f aca="false">Z117*K117</f>
        <v>0</v>
      </c>
      <c r="AR117" s="10" t="s">
        <v>143</v>
      </c>
      <c r="AT117" s="10" t="s">
        <v>139</v>
      </c>
      <c r="AU117" s="10" t="s">
        <v>144</v>
      </c>
      <c r="AY117" s="10" t="s">
        <v>138</v>
      </c>
      <c r="BE117" s="181" t="n">
        <f aca="false">IF(U117="základná",N117,0)</f>
        <v>0</v>
      </c>
      <c r="BF117" s="181" t="n">
        <f aca="false">IF(U117="znížená",N117,0)</f>
        <v>264.6</v>
      </c>
      <c r="BG117" s="181" t="n">
        <f aca="false">IF(U117="zákl. prenesená",N117,0)</f>
        <v>0</v>
      </c>
      <c r="BH117" s="181" t="n">
        <f aca="false">IF(U117="zníž. prenesená",N117,0)</f>
        <v>0</v>
      </c>
      <c r="BI117" s="181" t="n">
        <f aca="false">IF(U117="nulová",N117,0)</f>
        <v>0</v>
      </c>
      <c r="BJ117" s="10" t="s">
        <v>144</v>
      </c>
      <c r="BK117" s="182" t="n">
        <f aca="false">ROUND(L117*K117,3)</f>
        <v>264.6</v>
      </c>
      <c r="BL117" s="10" t="s">
        <v>143</v>
      </c>
      <c r="BM117" s="10" t="s">
        <v>143</v>
      </c>
    </row>
    <row r="118" s="29" customFormat="true" ht="25.5" hidden="false" customHeight="true" outlineLevel="0" collapsed="false">
      <c r="B118" s="171"/>
      <c r="C118" s="184" t="s">
        <v>147</v>
      </c>
      <c r="D118" s="184" t="s">
        <v>167</v>
      </c>
      <c r="E118" s="185" t="s">
        <v>211</v>
      </c>
      <c r="F118" s="186" t="s">
        <v>212</v>
      </c>
      <c r="G118" s="186"/>
      <c r="H118" s="186"/>
      <c r="I118" s="186"/>
      <c r="J118" s="187" t="s">
        <v>191</v>
      </c>
      <c r="K118" s="188" t="n">
        <v>229.5</v>
      </c>
      <c r="L118" s="188" t="n">
        <v>13.99</v>
      </c>
      <c r="M118" s="188"/>
      <c r="N118" s="188" t="n">
        <f aca="false">ROUND(L118*K118,3)</f>
        <v>3210.705</v>
      </c>
      <c r="O118" s="188"/>
      <c r="P118" s="188"/>
      <c r="Q118" s="188"/>
      <c r="R118" s="177"/>
      <c r="T118" s="178"/>
      <c r="U118" s="41" t="s">
        <v>40</v>
      </c>
      <c r="V118" s="179" t="n">
        <v>0</v>
      </c>
      <c r="W118" s="179" t="n">
        <f aca="false">V118*K118</f>
        <v>0</v>
      </c>
      <c r="X118" s="179" t="n">
        <v>1</v>
      </c>
      <c r="Y118" s="179" t="n">
        <f aca="false">X118*K118</f>
        <v>229.5</v>
      </c>
      <c r="Z118" s="179" t="n">
        <v>0</v>
      </c>
      <c r="AA118" s="180" t="n">
        <f aca="false">Z118*K118</f>
        <v>0</v>
      </c>
      <c r="AR118" s="10" t="s">
        <v>153</v>
      </c>
      <c r="AT118" s="10" t="s">
        <v>167</v>
      </c>
      <c r="AU118" s="10" t="s">
        <v>144</v>
      </c>
      <c r="AY118" s="10" t="s">
        <v>138</v>
      </c>
      <c r="BE118" s="181" t="n">
        <f aca="false">IF(U118="základná",N118,0)</f>
        <v>0</v>
      </c>
      <c r="BF118" s="181" t="n">
        <f aca="false">IF(U118="znížená",N118,0)</f>
        <v>3210.705</v>
      </c>
      <c r="BG118" s="181" t="n">
        <f aca="false">IF(U118="zákl. prenesená",N118,0)</f>
        <v>0</v>
      </c>
      <c r="BH118" s="181" t="n">
        <f aca="false">IF(U118="zníž. prenesená",N118,0)</f>
        <v>0</v>
      </c>
      <c r="BI118" s="181" t="n">
        <f aca="false">IF(U118="nulová",N118,0)</f>
        <v>0</v>
      </c>
      <c r="BJ118" s="10" t="s">
        <v>144</v>
      </c>
      <c r="BK118" s="182" t="n">
        <f aca="false">ROUND(L118*K118,3)</f>
        <v>3210.705</v>
      </c>
      <c r="BL118" s="10" t="s">
        <v>143</v>
      </c>
      <c r="BM118" s="10" t="s">
        <v>150</v>
      </c>
    </row>
    <row r="119" s="157" customFormat="true" ht="29.85" hidden="false" customHeight="true" outlineLevel="0" collapsed="false">
      <c r="B119" s="158"/>
      <c r="C119" s="159"/>
      <c r="D119" s="169" t="s">
        <v>121</v>
      </c>
      <c r="E119" s="169"/>
      <c r="F119" s="169"/>
      <c r="G119" s="169"/>
      <c r="H119" s="169"/>
      <c r="I119" s="169"/>
      <c r="J119" s="169"/>
      <c r="K119" s="169"/>
      <c r="L119" s="169"/>
      <c r="M119" s="169"/>
      <c r="N119" s="183" t="n">
        <f aca="false">BK119</f>
        <v>24606.309</v>
      </c>
      <c r="O119" s="183"/>
      <c r="P119" s="183"/>
      <c r="Q119" s="183"/>
      <c r="R119" s="162"/>
      <c r="T119" s="163"/>
      <c r="U119" s="159"/>
      <c r="V119" s="159"/>
      <c r="W119" s="164" t="n">
        <f aca="false">SUM(W120:W126)</f>
        <v>0</v>
      </c>
      <c r="X119" s="159"/>
      <c r="Y119" s="164" t="n">
        <f aca="false">SUM(Y120:Y126)</f>
        <v>39.83715</v>
      </c>
      <c r="Z119" s="159"/>
      <c r="AA119" s="165" t="n">
        <f aca="false">SUM(AA120:AA126)</f>
        <v>0</v>
      </c>
      <c r="AR119" s="166" t="s">
        <v>81</v>
      </c>
      <c r="AT119" s="167" t="s">
        <v>72</v>
      </c>
      <c r="AU119" s="167" t="s">
        <v>81</v>
      </c>
      <c r="AY119" s="166" t="s">
        <v>138</v>
      </c>
      <c r="BK119" s="168" t="n">
        <f aca="false">SUM(BK120:BK126)</f>
        <v>24606.309</v>
      </c>
    </row>
    <row r="120" s="29" customFormat="true" ht="25.5" hidden="false" customHeight="true" outlineLevel="0" collapsed="false">
      <c r="B120" s="171"/>
      <c r="C120" s="172" t="s">
        <v>143</v>
      </c>
      <c r="D120" s="172" t="s">
        <v>139</v>
      </c>
      <c r="E120" s="173" t="s">
        <v>213</v>
      </c>
      <c r="F120" s="174" t="s">
        <v>214</v>
      </c>
      <c r="G120" s="174"/>
      <c r="H120" s="174"/>
      <c r="I120" s="174"/>
      <c r="J120" s="175" t="s">
        <v>165</v>
      </c>
      <c r="K120" s="176" t="n">
        <v>3</v>
      </c>
      <c r="L120" s="176" t="n">
        <v>5.92</v>
      </c>
      <c r="M120" s="176"/>
      <c r="N120" s="176" t="n">
        <f aca="false">ROUND(L120*K120,3)</f>
        <v>17.76</v>
      </c>
      <c r="O120" s="176"/>
      <c r="P120" s="176"/>
      <c r="Q120" s="176"/>
      <c r="R120" s="177"/>
      <c r="T120" s="178"/>
      <c r="U120" s="41" t="s">
        <v>40</v>
      </c>
      <c r="V120" s="179" t="n">
        <v>0</v>
      </c>
      <c r="W120" s="179" t="n">
        <f aca="false">V120*K120</f>
        <v>0</v>
      </c>
      <c r="X120" s="179" t="n">
        <v>0.00037</v>
      </c>
      <c r="Y120" s="179" t="n">
        <f aca="false">X120*K120</f>
        <v>0.00111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17.76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17.76</v>
      </c>
      <c r="BL120" s="10" t="s">
        <v>143</v>
      </c>
      <c r="BM120" s="10" t="s">
        <v>153</v>
      </c>
    </row>
    <row r="121" s="29" customFormat="true" ht="25.5" hidden="false" customHeight="true" outlineLevel="0" collapsed="false">
      <c r="B121" s="171"/>
      <c r="C121" s="172" t="s">
        <v>154</v>
      </c>
      <c r="D121" s="172" t="s">
        <v>139</v>
      </c>
      <c r="E121" s="173" t="s">
        <v>215</v>
      </c>
      <c r="F121" s="174" t="s">
        <v>216</v>
      </c>
      <c r="G121" s="174"/>
      <c r="H121" s="174"/>
      <c r="I121" s="174"/>
      <c r="J121" s="175" t="s">
        <v>165</v>
      </c>
      <c r="K121" s="176" t="n">
        <v>3</v>
      </c>
      <c r="L121" s="176" t="n">
        <v>17.5</v>
      </c>
      <c r="M121" s="176"/>
      <c r="N121" s="176" t="n">
        <f aca="false">ROUND(L121*K121,3)</f>
        <v>52.5</v>
      </c>
      <c r="O121" s="176"/>
      <c r="P121" s="176"/>
      <c r="Q121" s="176"/>
      <c r="R121" s="177"/>
      <c r="T121" s="178"/>
      <c r="U121" s="41" t="s">
        <v>40</v>
      </c>
      <c r="V121" s="179" t="n">
        <v>0</v>
      </c>
      <c r="W121" s="179" t="n">
        <f aca="false">V121*K121</f>
        <v>0</v>
      </c>
      <c r="X121" s="179" t="n">
        <v>8E-005</v>
      </c>
      <c r="Y121" s="179" t="n">
        <f aca="false">X121*K121</f>
        <v>0.00024</v>
      </c>
      <c r="Z121" s="179" t="n">
        <v>0</v>
      </c>
      <c r="AA121" s="180" t="n">
        <f aca="false">Z121*K121</f>
        <v>0</v>
      </c>
      <c r="AR121" s="10" t="s">
        <v>143</v>
      </c>
      <c r="AT121" s="10" t="s">
        <v>139</v>
      </c>
      <c r="AU121" s="10" t="s">
        <v>144</v>
      </c>
      <c r="AY121" s="10" t="s">
        <v>138</v>
      </c>
      <c r="BE121" s="181" t="n">
        <f aca="false">IF(U121="základná",N121,0)</f>
        <v>0</v>
      </c>
      <c r="BF121" s="181" t="n">
        <f aca="false">IF(U121="znížená",N121,0)</f>
        <v>52.5</v>
      </c>
      <c r="BG121" s="181" t="n">
        <f aca="false">IF(U121="zákl. prenesená",N121,0)</f>
        <v>0</v>
      </c>
      <c r="BH121" s="181" t="n">
        <f aca="false">IF(U121="zníž. prenesená",N121,0)</f>
        <v>0</v>
      </c>
      <c r="BI121" s="181" t="n">
        <f aca="false">IF(U121="nulová",N121,0)</f>
        <v>0</v>
      </c>
      <c r="BJ121" s="10" t="s">
        <v>144</v>
      </c>
      <c r="BK121" s="182" t="n">
        <f aca="false">ROUND(L121*K121,3)</f>
        <v>52.5</v>
      </c>
      <c r="BL121" s="10" t="s">
        <v>143</v>
      </c>
      <c r="BM121" s="10" t="s">
        <v>157</v>
      </c>
    </row>
    <row r="122" s="29" customFormat="true" ht="63.75" hidden="false" customHeight="true" outlineLevel="0" collapsed="false">
      <c r="B122" s="171"/>
      <c r="C122" s="172" t="s">
        <v>150</v>
      </c>
      <c r="D122" s="172" t="s">
        <v>139</v>
      </c>
      <c r="E122" s="173" t="s">
        <v>217</v>
      </c>
      <c r="F122" s="174" t="s">
        <v>218</v>
      </c>
      <c r="G122" s="174"/>
      <c r="H122" s="174"/>
      <c r="I122" s="174"/>
      <c r="J122" s="175" t="s">
        <v>165</v>
      </c>
      <c r="K122" s="176" t="n">
        <v>90</v>
      </c>
      <c r="L122" s="176" t="n">
        <v>20.34</v>
      </c>
      <c r="M122" s="176"/>
      <c r="N122" s="176" t="n">
        <f aca="false">ROUND(L122*K122,3)</f>
        <v>1830.6</v>
      </c>
      <c r="O122" s="176"/>
      <c r="P122" s="176"/>
      <c r="Q122" s="176"/>
      <c r="R122" s="177"/>
      <c r="T122" s="178"/>
      <c r="U122" s="41" t="s">
        <v>40</v>
      </c>
      <c r="V122" s="179" t="n">
        <v>0</v>
      </c>
      <c r="W122" s="179" t="n">
        <f aca="false">V122*K122</f>
        <v>0</v>
      </c>
      <c r="X122" s="179" t="n">
        <v>0.35662</v>
      </c>
      <c r="Y122" s="179" t="n">
        <f aca="false">X122*K122</f>
        <v>32.0958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1830.6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1830.6</v>
      </c>
      <c r="BL122" s="10" t="s">
        <v>143</v>
      </c>
      <c r="BM122" s="10" t="s">
        <v>161</v>
      </c>
    </row>
    <row r="123" s="29" customFormat="true" ht="38.25" hidden="false" customHeight="true" outlineLevel="0" collapsed="false">
      <c r="B123" s="171"/>
      <c r="C123" s="184" t="s">
        <v>162</v>
      </c>
      <c r="D123" s="184" t="s">
        <v>167</v>
      </c>
      <c r="E123" s="185" t="s">
        <v>219</v>
      </c>
      <c r="F123" s="186" t="s">
        <v>220</v>
      </c>
      <c r="G123" s="186"/>
      <c r="H123" s="186"/>
      <c r="I123" s="186"/>
      <c r="J123" s="187" t="s">
        <v>170</v>
      </c>
      <c r="K123" s="188" t="n">
        <v>90</v>
      </c>
      <c r="L123" s="188" t="n">
        <v>67.57</v>
      </c>
      <c r="M123" s="188"/>
      <c r="N123" s="188" t="n">
        <f aca="false">ROUND(L123*K123,3)</f>
        <v>6081.3</v>
      </c>
      <c r="O123" s="188"/>
      <c r="P123" s="188"/>
      <c r="Q123" s="188"/>
      <c r="R123" s="177"/>
      <c r="T123" s="178"/>
      <c r="U123" s="41" t="s">
        <v>40</v>
      </c>
      <c r="V123" s="179" t="n">
        <v>0</v>
      </c>
      <c r="W123" s="179" t="n">
        <f aca="false">V123*K123</f>
        <v>0</v>
      </c>
      <c r="X123" s="179" t="n">
        <v>0.053</v>
      </c>
      <c r="Y123" s="179" t="n">
        <f aca="false">X123*K123</f>
        <v>4.77</v>
      </c>
      <c r="Z123" s="179" t="n">
        <v>0</v>
      </c>
      <c r="AA123" s="180" t="n">
        <f aca="false">Z123*K123</f>
        <v>0</v>
      </c>
      <c r="AR123" s="10" t="s">
        <v>153</v>
      </c>
      <c r="AT123" s="10" t="s">
        <v>167</v>
      </c>
      <c r="AU123" s="10" t="s">
        <v>144</v>
      </c>
      <c r="AY123" s="10" t="s">
        <v>138</v>
      </c>
      <c r="BE123" s="181" t="n">
        <f aca="false">IF(U123="základná",N123,0)</f>
        <v>0</v>
      </c>
      <c r="BF123" s="181" t="n">
        <f aca="false">IF(U123="znížená",N123,0)</f>
        <v>6081.3</v>
      </c>
      <c r="BG123" s="181" t="n">
        <f aca="false">IF(U123="zákl. prenesená",N123,0)</f>
        <v>0</v>
      </c>
      <c r="BH123" s="181" t="n">
        <f aca="false">IF(U123="zníž. prenesená",N123,0)</f>
        <v>0</v>
      </c>
      <c r="BI123" s="181" t="n">
        <f aca="false">IF(U123="nulová",N123,0)</f>
        <v>0</v>
      </c>
      <c r="BJ123" s="10" t="s">
        <v>144</v>
      </c>
      <c r="BK123" s="182" t="n">
        <f aca="false">ROUND(L123*K123,3)</f>
        <v>6081.3</v>
      </c>
      <c r="BL123" s="10" t="s">
        <v>143</v>
      </c>
      <c r="BM123" s="10" t="s">
        <v>166</v>
      </c>
    </row>
    <row r="124" s="29" customFormat="true" ht="51" hidden="false" customHeight="true" outlineLevel="0" collapsed="false">
      <c r="B124" s="171"/>
      <c r="C124" s="184" t="s">
        <v>153</v>
      </c>
      <c r="D124" s="184" t="s">
        <v>167</v>
      </c>
      <c r="E124" s="185" t="s">
        <v>221</v>
      </c>
      <c r="F124" s="186" t="s">
        <v>222</v>
      </c>
      <c r="G124" s="186"/>
      <c r="H124" s="186"/>
      <c r="I124" s="186"/>
      <c r="J124" s="187" t="s">
        <v>170</v>
      </c>
      <c r="K124" s="188" t="n">
        <v>180</v>
      </c>
      <c r="L124" s="188" t="n">
        <v>92.28</v>
      </c>
      <c r="M124" s="188"/>
      <c r="N124" s="188" t="n">
        <f aca="false">ROUND(L124*K124,3)</f>
        <v>16610.4</v>
      </c>
      <c r="O124" s="188"/>
      <c r="P124" s="188"/>
      <c r="Q124" s="188"/>
      <c r="R124" s="177"/>
      <c r="T124" s="178"/>
      <c r="U124" s="41" t="s">
        <v>40</v>
      </c>
      <c r="V124" s="179" t="n">
        <v>0</v>
      </c>
      <c r="W124" s="179" t="n">
        <f aca="false">V124*K124</f>
        <v>0</v>
      </c>
      <c r="X124" s="179" t="n">
        <v>0.0165</v>
      </c>
      <c r="Y124" s="179" t="n">
        <f aca="false">X124*K124</f>
        <v>2.97</v>
      </c>
      <c r="Z124" s="179" t="n">
        <v>0</v>
      </c>
      <c r="AA124" s="180" t="n">
        <f aca="false">Z124*K124</f>
        <v>0</v>
      </c>
      <c r="AR124" s="10" t="s">
        <v>153</v>
      </c>
      <c r="AT124" s="10" t="s">
        <v>167</v>
      </c>
      <c r="AU124" s="10" t="s">
        <v>144</v>
      </c>
      <c r="AY124" s="10" t="s">
        <v>138</v>
      </c>
      <c r="BE124" s="181" t="n">
        <f aca="false">IF(U124="základná",N124,0)</f>
        <v>0</v>
      </c>
      <c r="BF124" s="181" t="n">
        <f aca="false">IF(U124="znížená",N124,0)</f>
        <v>16610.4</v>
      </c>
      <c r="BG124" s="181" t="n">
        <f aca="false">IF(U124="zákl. prenesená",N124,0)</f>
        <v>0</v>
      </c>
      <c r="BH124" s="181" t="n">
        <f aca="false">IF(U124="zníž. prenesená",N124,0)</f>
        <v>0</v>
      </c>
      <c r="BI124" s="181" t="n">
        <f aca="false">IF(U124="nulová",N124,0)</f>
        <v>0</v>
      </c>
      <c r="BJ124" s="10" t="s">
        <v>144</v>
      </c>
      <c r="BK124" s="182" t="n">
        <f aca="false">ROUND(L124*K124,3)</f>
        <v>16610.4</v>
      </c>
      <c r="BL124" s="10" t="s">
        <v>143</v>
      </c>
      <c r="BM124" s="10" t="s">
        <v>171</v>
      </c>
    </row>
    <row r="125" s="29" customFormat="true" ht="25.5" hidden="false" customHeight="true" outlineLevel="0" collapsed="false">
      <c r="B125" s="171"/>
      <c r="C125" s="172" t="s">
        <v>172</v>
      </c>
      <c r="D125" s="172" t="s">
        <v>139</v>
      </c>
      <c r="E125" s="173" t="s">
        <v>223</v>
      </c>
      <c r="F125" s="174" t="s">
        <v>224</v>
      </c>
      <c r="G125" s="174"/>
      <c r="H125" s="174"/>
      <c r="I125" s="174"/>
      <c r="J125" s="175" t="s">
        <v>191</v>
      </c>
      <c r="K125" s="176" t="n">
        <v>0.3</v>
      </c>
      <c r="L125" s="176" t="n">
        <v>1.55</v>
      </c>
      <c r="M125" s="176"/>
      <c r="N125" s="176" t="n">
        <f aca="false">ROUND(L125*K125,3)</f>
        <v>0.465</v>
      </c>
      <c r="O125" s="176"/>
      <c r="P125" s="176"/>
      <c r="Q125" s="176"/>
      <c r="R125" s="177"/>
      <c r="T125" s="178"/>
      <c r="U125" s="41" t="s">
        <v>40</v>
      </c>
      <c r="V125" s="179" t="n">
        <v>0</v>
      </c>
      <c r="W125" s="179" t="n">
        <f aca="false">V125*K125</f>
        <v>0</v>
      </c>
      <c r="X125" s="179" t="n">
        <v>0</v>
      </c>
      <c r="Y125" s="179" t="n">
        <f aca="false">X125*K125</f>
        <v>0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0.465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0.465</v>
      </c>
      <c r="BL125" s="10" t="s">
        <v>143</v>
      </c>
      <c r="BM125" s="10" t="s">
        <v>175</v>
      </c>
    </row>
    <row r="126" s="29" customFormat="true" ht="25.5" hidden="false" customHeight="true" outlineLevel="0" collapsed="false">
      <c r="B126" s="171"/>
      <c r="C126" s="172" t="s">
        <v>157</v>
      </c>
      <c r="D126" s="172" t="s">
        <v>139</v>
      </c>
      <c r="E126" s="173" t="s">
        <v>225</v>
      </c>
      <c r="F126" s="174" t="s">
        <v>226</v>
      </c>
      <c r="G126" s="174"/>
      <c r="H126" s="174"/>
      <c r="I126" s="174"/>
      <c r="J126" s="175" t="s">
        <v>191</v>
      </c>
      <c r="K126" s="176" t="n">
        <v>0.3</v>
      </c>
      <c r="L126" s="176" t="n">
        <v>44.279</v>
      </c>
      <c r="M126" s="176"/>
      <c r="N126" s="176" t="n">
        <f aca="false">ROUND(L126*K126,3)</f>
        <v>13.284</v>
      </c>
      <c r="O126" s="176"/>
      <c r="P126" s="176"/>
      <c r="Q126" s="176"/>
      <c r="R126" s="177"/>
      <c r="T126" s="178"/>
      <c r="U126" s="41" t="s">
        <v>40</v>
      </c>
      <c r="V126" s="179" t="n">
        <v>0</v>
      </c>
      <c r="W126" s="179" t="n">
        <f aca="false">V126*K126</f>
        <v>0</v>
      </c>
      <c r="X126" s="179" t="n">
        <v>0</v>
      </c>
      <c r="Y126" s="179" t="n">
        <f aca="false">X126*K126</f>
        <v>0</v>
      </c>
      <c r="Z126" s="179" t="n">
        <v>0</v>
      </c>
      <c r="AA126" s="180" t="n">
        <f aca="false">Z126*K126</f>
        <v>0</v>
      </c>
      <c r="AR126" s="10" t="s">
        <v>143</v>
      </c>
      <c r="AT126" s="10" t="s">
        <v>139</v>
      </c>
      <c r="AU126" s="10" t="s">
        <v>144</v>
      </c>
      <c r="AY126" s="10" t="s">
        <v>138</v>
      </c>
      <c r="BE126" s="181" t="n">
        <f aca="false">IF(U126="základná",N126,0)</f>
        <v>0</v>
      </c>
      <c r="BF126" s="181" t="n">
        <f aca="false">IF(U126="znížená",N126,0)</f>
        <v>13.284</v>
      </c>
      <c r="BG126" s="181" t="n">
        <f aca="false">IF(U126="zákl. prenesená",N126,0)</f>
        <v>0</v>
      </c>
      <c r="BH126" s="181" t="n">
        <f aca="false">IF(U126="zníž. prenesená",N126,0)</f>
        <v>0</v>
      </c>
      <c r="BI126" s="181" t="n">
        <f aca="false">IF(U126="nulová",N126,0)</f>
        <v>0</v>
      </c>
      <c r="BJ126" s="10" t="s">
        <v>144</v>
      </c>
      <c r="BK126" s="182" t="n">
        <f aca="false">ROUND(L126*K126,3)</f>
        <v>13.284</v>
      </c>
      <c r="BL126" s="10" t="s">
        <v>143</v>
      </c>
      <c r="BM126" s="10" t="s">
        <v>9</v>
      </c>
    </row>
    <row r="127" s="157" customFormat="true" ht="29.85" hidden="false" customHeight="true" outlineLevel="0" collapsed="false">
      <c r="B127" s="158"/>
      <c r="C127" s="159"/>
      <c r="D127" s="169" t="s">
        <v>122</v>
      </c>
      <c r="E127" s="169"/>
      <c r="F127" s="169"/>
      <c r="G127" s="169"/>
      <c r="H127" s="169"/>
      <c r="I127" s="169"/>
      <c r="J127" s="169"/>
      <c r="K127" s="169"/>
      <c r="L127" s="169"/>
      <c r="M127" s="169"/>
      <c r="N127" s="183" t="n">
        <f aca="false">BK127</f>
        <v>533.287</v>
      </c>
      <c r="O127" s="183"/>
      <c r="P127" s="183"/>
      <c r="Q127" s="183"/>
      <c r="R127" s="162"/>
      <c r="T127" s="163"/>
      <c r="U127" s="159"/>
      <c r="V127" s="159"/>
      <c r="W127" s="164" t="n">
        <f aca="false">W128</f>
        <v>0</v>
      </c>
      <c r="X127" s="159"/>
      <c r="Y127" s="164" t="n">
        <f aca="false">Y128</f>
        <v>0</v>
      </c>
      <c r="Z127" s="159"/>
      <c r="AA127" s="165" t="n">
        <f aca="false">AA128</f>
        <v>0</v>
      </c>
      <c r="AR127" s="166" t="s">
        <v>81</v>
      </c>
      <c r="AT127" s="167" t="s">
        <v>72</v>
      </c>
      <c r="AU127" s="167" t="s">
        <v>81</v>
      </c>
      <c r="AY127" s="166" t="s">
        <v>138</v>
      </c>
      <c r="BK127" s="168" t="n">
        <f aca="false">BK128</f>
        <v>533.287</v>
      </c>
    </row>
    <row r="128" s="29" customFormat="true" ht="38.25" hidden="false" customHeight="true" outlineLevel="0" collapsed="false">
      <c r="B128" s="171"/>
      <c r="C128" s="172" t="s">
        <v>178</v>
      </c>
      <c r="D128" s="172" t="s">
        <v>139</v>
      </c>
      <c r="E128" s="173" t="s">
        <v>227</v>
      </c>
      <c r="F128" s="174" t="s">
        <v>228</v>
      </c>
      <c r="G128" s="174"/>
      <c r="H128" s="174"/>
      <c r="I128" s="174"/>
      <c r="J128" s="175" t="s">
        <v>191</v>
      </c>
      <c r="K128" s="176" t="n">
        <v>269.337</v>
      </c>
      <c r="L128" s="176" t="n">
        <v>1.98</v>
      </c>
      <c r="M128" s="176"/>
      <c r="N128" s="176" t="n">
        <f aca="false">ROUND(L128*K128,3)</f>
        <v>533.287</v>
      </c>
      <c r="O128" s="176"/>
      <c r="P128" s="176"/>
      <c r="Q128" s="176"/>
      <c r="R128" s="177"/>
      <c r="T128" s="178"/>
      <c r="U128" s="189" t="s">
        <v>40</v>
      </c>
      <c r="V128" s="190" t="n">
        <v>0</v>
      </c>
      <c r="W128" s="190" t="n">
        <f aca="false">V128*K128</f>
        <v>0</v>
      </c>
      <c r="X128" s="190" t="n">
        <v>0</v>
      </c>
      <c r="Y128" s="190" t="n">
        <f aca="false">X128*K128</f>
        <v>0</v>
      </c>
      <c r="Z128" s="190" t="n">
        <v>0</v>
      </c>
      <c r="AA128" s="191" t="n">
        <f aca="false">Z128*K128</f>
        <v>0</v>
      </c>
      <c r="AR128" s="10" t="s">
        <v>143</v>
      </c>
      <c r="AT128" s="10" t="s">
        <v>139</v>
      </c>
      <c r="AU128" s="10" t="s">
        <v>144</v>
      </c>
      <c r="AY128" s="10" t="s">
        <v>138</v>
      </c>
      <c r="BE128" s="181" t="n">
        <f aca="false">IF(U128="základná",N128,0)</f>
        <v>0</v>
      </c>
      <c r="BF128" s="181" t="n">
        <f aca="false">IF(U128="znížená",N128,0)</f>
        <v>533.287</v>
      </c>
      <c r="BG128" s="181" t="n">
        <f aca="false">IF(U128="zákl. prenesená",N128,0)</f>
        <v>0</v>
      </c>
      <c r="BH128" s="181" t="n">
        <f aca="false">IF(U128="zníž. prenesená",N128,0)</f>
        <v>0</v>
      </c>
      <c r="BI128" s="181" t="n">
        <f aca="false">IF(U128="nulová",N128,0)</f>
        <v>0</v>
      </c>
      <c r="BJ128" s="10" t="s">
        <v>144</v>
      </c>
      <c r="BK128" s="182" t="n">
        <f aca="false">ROUND(L128*K128,3)</f>
        <v>533.287</v>
      </c>
      <c r="BL128" s="10" t="s">
        <v>143</v>
      </c>
      <c r="BM128" s="10" t="s">
        <v>181</v>
      </c>
    </row>
    <row r="129" s="29" customFormat="true" ht="6.95" hidden="false" customHeight="true" outlineLevel="0" collapsed="false">
      <c r="B129" s="59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1"/>
    </row>
  </sheetData>
  <mergeCells count="92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L96:Q96"/>
    <mergeCell ref="C102:Q102"/>
    <mergeCell ref="F104:P104"/>
    <mergeCell ref="F105:P105"/>
    <mergeCell ref="M107:P107"/>
    <mergeCell ref="M109:Q109"/>
    <mergeCell ref="M110:Q110"/>
    <mergeCell ref="F112:I112"/>
    <mergeCell ref="L112:M112"/>
    <mergeCell ref="N112:Q112"/>
    <mergeCell ref="N113:Q113"/>
    <mergeCell ref="N114:Q114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N127:Q127"/>
    <mergeCell ref="F128:I128"/>
    <mergeCell ref="L128:M128"/>
    <mergeCell ref="N128:Q128"/>
  </mergeCells>
  <hyperlinks>
    <hyperlink ref="F1" location="C2" display="1) Krycí list rozpočtu"/>
    <hyperlink ref="H1" location="C86" display="2) Rekapitulácia rozpočtu"/>
    <hyperlink ref="L1" location="C112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N1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91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229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19319.245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N96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19319.25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ROUND((SUM(BE96:BE97)+SUM(BE115:BE133)), 2)</f>
        <v>0</v>
      </c>
      <c r="I32" s="125"/>
      <c r="J32" s="125"/>
      <c r="K32" s="31"/>
      <c r="L32" s="31"/>
      <c r="M32" s="125" t="n">
        <f aca="false">ROUND(ROUND((SUM(BE96:BE97)+SUM(BE115:BE133)),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ROUND((SUM(BF96:BF97)+SUM(BF115:BF133)), 2)</f>
        <v>19319.25</v>
      </c>
      <c r="I33" s="125"/>
      <c r="J33" s="125"/>
      <c r="K33" s="31"/>
      <c r="L33" s="31"/>
      <c r="M33" s="125" t="n">
        <f aca="false">ROUND(ROUND((SUM(BF96:BF97)+SUM(BF115:BF133)), 2)*F33, 2)</f>
        <v>3863.85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ROUND((SUM(BG96:BG97)+SUM(BG115:BG133)),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ROUND((SUM(BH96:BH97)+SUM(BH115:BH133)),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ROUND((SUM(BI96:BI97)+SUM(BI115:BI133)),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23183.1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07 - SO 01.7 Lokalita 7 - Píla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N115</f>
        <v>19319.245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N116</f>
        <v>19319.245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N117</f>
        <v>763.036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194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N121</f>
        <v>13756.05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119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N124</f>
        <v>462.175</v>
      </c>
      <c r="O92" s="142"/>
      <c r="P92" s="142"/>
      <c r="Q92" s="142"/>
      <c r="R92" s="143"/>
    </row>
    <row r="93" s="138" customFormat="true" ht="19.9" hidden="false" customHeight="true" outlineLevel="0" collapsed="false">
      <c r="B93" s="139"/>
      <c r="C93" s="140"/>
      <c r="D93" s="141" t="s">
        <v>121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2" t="n">
        <f aca="false">N126</f>
        <v>3406.576</v>
      </c>
      <c r="O93" s="142"/>
      <c r="P93" s="142"/>
      <c r="Q93" s="142"/>
      <c r="R93" s="143"/>
    </row>
    <row r="94" s="138" customFormat="true" ht="19.9" hidden="false" customHeight="true" outlineLevel="0" collapsed="false">
      <c r="B94" s="139"/>
      <c r="C94" s="140"/>
      <c r="D94" s="141" t="s">
        <v>122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2" t="n">
        <f aca="false">N132</f>
        <v>931.408</v>
      </c>
      <c r="O94" s="142"/>
      <c r="P94" s="142"/>
      <c r="Q94" s="142"/>
      <c r="R94" s="143"/>
    </row>
    <row r="95" s="29" customFormat="true" ht="21.75" hidden="false" customHeight="true" outlineLevel="0" collapsed="false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="29" customFormat="true" ht="29.25" hidden="false" customHeight="true" outlineLevel="0" collapsed="false">
      <c r="B96" s="30"/>
      <c r="C96" s="131" t="s">
        <v>123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144" t="n">
        <v>0</v>
      </c>
      <c r="O96" s="144"/>
      <c r="P96" s="144"/>
      <c r="Q96" s="144"/>
      <c r="R96" s="32"/>
      <c r="T96" s="145"/>
      <c r="U96" s="146" t="s">
        <v>37</v>
      </c>
    </row>
    <row r="97" s="29" customFormat="true" ht="18" hidden="false" customHeight="true" outlineLevel="0" collapsed="false"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</row>
    <row r="98" s="29" customFormat="true" ht="29.25" hidden="false" customHeight="true" outlineLevel="0" collapsed="false">
      <c r="B98" s="30"/>
      <c r="C98" s="115" t="s">
        <v>101</v>
      </c>
      <c r="D98" s="116"/>
      <c r="E98" s="116"/>
      <c r="F98" s="116"/>
      <c r="G98" s="116"/>
      <c r="H98" s="116"/>
      <c r="I98" s="116"/>
      <c r="J98" s="116"/>
      <c r="K98" s="116"/>
      <c r="L98" s="117" t="n">
        <f aca="false">ROUND(SUM(N88+N96),2)</f>
        <v>19319.25</v>
      </c>
      <c r="M98" s="117"/>
      <c r="N98" s="117"/>
      <c r="O98" s="117"/>
      <c r="P98" s="117"/>
      <c r="Q98" s="117"/>
      <c r="R98" s="32"/>
    </row>
    <row r="99" s="29" customFormat="true" ht="6.95" hidden="false" customHeight="true" outlineLevel="0" collapsed="false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="29" customFormat="true" ht="6.95" hidden="false" customHeight="true" outlineLevel="0" collapsed="false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="29" customFormat="true" ht="36.95" hidden="false" customHeight="true" outlineLevel="0" collapsed="false">
      <c r="B104" s="30"/>
      <c r="C104" s="15" t="s">
        <v>124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32"/>
    </row>
    <row r="105" s="29" customFormat="true" ht="6.95" hidden="false" customHeight="true" outlineLevel="0" collapsed="false"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</row>
    <row r="106" s="29" customFormat="true" ht="30" hidden="false" customHeight="true" outlineLevel="0" collapsed="false">
      <c r="B106" s="30"/>
      <c r="C106" s="23" t="s">
        <v>14</v>
      </c>
      <c r="D106" s="31"/>
      <c r="E106" s="31"/>
      <c r="F106" s="120" t="str">
        <f aca="false">F6</f>
        <v>Protipovodňové opatrenia mimo vodného toku v obci Plavnica - II.etapa vrátane naviac prác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31"/>
      <c r="R106" s="32"/>
    </row>
    <row r="107" s="29" customFormat="true" ht="36.95" hidden="false" customHeight="true" outlineLevel="0" collapsed="false">
      <c r="B107" s="30"/>
      <c r="C107" s="71" t="s">
        <v>108</v>
      </c>
      <c r="D107" s="31"/>
      <c r="E107" s="31"/>
      <c r="F107" s="73" t="str">
        <f aca="false">F7</f>
        <v>07 - SO 01.7 Lokalita 7 - Píla</v>
      </c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31"/>
      <c r="R107" s="32"/>
    </row>
    <row r="108" s="29" customFormat="true" ht="6.95" hidden="false" customHeight="true" outlineLevel="0" collapsed="false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="29" customFormat="true" ht="18" hidden="false" customHeight="true" outlineLevel="0" collapsed="false">
      <c r="B109" s="30"/>
      <c r="C109" s="23" t="s">
        <v>18</v>
      </c>
      <c r="D109" s="31"/>
      <c r="E109" s="31"/>
      <c r="F109" s="20" t="str">
        <f aca="false">F9</f>
        <v>Plavnica</v>
      </c>
      <c r="G109" s="31"/>
      <c r="H109" s="31"/>
      <c r="I109" s="31"/>
      <c r="J109" s="31"/>
      <c r="K109" s="23" t="s">
        <v>20</v>
      </c>
      <c r="L109" s="31"/>
      <c r="M109" s="76" t="n">
        <f aca="false">IF(O9="","",O9)</f>
        <v>43853</v>
      </c>
      <c r="N109" s="76"/>
      <c r="O109" s="76"/>
      <c r="P109" s="76"/>
      <c r="Q109" s="31"/>
      <c r="R109" s="32"/>
    </row>
    <row r="110" s="29" customFormat="true" ht="6.95" hidden="false" customHeight="true" outlineLevel="0" collapsed="false"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2"/>
    </row>
    <row r="111" s="29" customFormat="true" ht="15" hidden="false" customHeight="false" outlineLevel="0" collapsed="false">
      <c r="B111" s="30"/>
      <c r="C111" s="23" t="s">
        <v>21</v>
      </c>
      <c r="D111" s="31"/>
      <c r="E111" s="31"/>
      <c r="F111" s="20" t="str">
        <f aca="false">E12</f>
        <v>Obec Plavnica</v>
      </c>
      <c r="G111" s="31"/>
      <c r="H111" s="31"/>
      <c r="I111" s="31"/>
      <c r="J111" s="31"/>
      <c r="K111" s="23" t="s">
        <v>27</v>
      </c>
      <c r="L111" s="31"/>
      <c r="M111" s="20" t="str">
        <f aca="false">E18</f>
        <v>ing.Jan Ferko</v>
      </c>
      <c r="N111" s="20"/>
      <c r="O111" s="20"/>
      <c r="P111" s="20"/>
      <c r="Q111" s="20"/>
      <c r="R111" s="32"/>
    </row>
    <row r="112" s="29" customFormat="true" ht="14.45" hidden="false" customHeight="true" outlineLevel="0" collapsed="false">
      <c r="B112" s="30"/>
      <c r="C112" s="23" t="s">
        <v>25</v>
      </c>
      <c r="D112" s="31"/>
      <c r="E112" s="31"/>
      <c r="F112" s="20" t="str">
        <f aca="false">IF(E15="","",E15)</f>
        <v>Betpres s.r.o.,B.Nemcovej 1698,Vranovnad Topľou</v>
      </c>
      <c r="G112" s="31"/>
      <c r="H112" s="31"/>
      <c r="I112" s="31"/>
      <c r="J112" s="31"/>
      <c r="K112" s="23" t="s">
        <v>31</v>
      </c>
      <c r="L112" s="31"/>
      <c r="M112" s="20" t="str">
        <f aca="false">E21</f>
        <v>ing.Mitro</v>
      </c>
      <c r="N112" s="20"/>
      <c r="O112" s="20"/>
      <c r="P112" s="20"/>
      <c r="Q112" s="20"/>
      <c r="R112" s="32"/>
    </row>
    <row r="113" s="29" customFormat="true" ht="10.35" hidden="false" customHeight="true" outlineLevel="0" collapsed="false"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2"/>
    </row>
    <row r="114" s="147" customFormat="true" ht="29.25" hidden="false" customHeight="true" outlineLevel="0" collapsed="false">
      <c r="B114" s="148"/>
      <c r="C114" s="149" t="s">
        <v>125</v>
      </c>
      <c r="D114" s="150" t="s">
        <v>126</v>
      </c>
      <c r="E114" s="150" t="s">
        <v>55</v>
      </c>
      <c r="F114" s="150" t="s">
        <v>127</v>
      </c>
      <c r="G114" s="150"/>
      <c r="H114" s="150"/>
      <c r="I114" s="150"/>
      <c r="J114" s="150" t="s">
        <v>128</v>
      </c>
      <c r="K114" s="150" t="s">
        <v>129</v>
      </c>
      <c r="L114" s="150" t="s">
        <v>130</v>
      </c>
      <c r="M114" s="150"/>
      <c r="N114" s="151" t="s">
        <v>114</v>
      </c>
      <c r="O114" s="151"/>
      <c r="P114" s="151"/>
      <c r="Q114" s="151"/>
      <c r="R114" s="152"/>
      <c r="T114" s="83" t="s">
        <v>131</v>
      </c>
      <c r="U114" s="84" t="s">
        <v>37</v>
      </c>
      <c r="V114" s="84" t="s">
        <v>132</v>
      </c>
      <c r="W114" s="84" t="s">
        <v>133</v>
      </c>
      <c r="X114" s="84" t="s">
        <v>134</v>
      </c>
      <c r="Y114" s="84" t="s">
        <v>135</v>
      </c>
      <c r="Z114" s="84" t="s">
        <v>136</v>
      </c>
      <c r="AA114" s="85" t="s">
        <v>137</v>
      </c>
    </row>
    <row r="115" s="29" customFormat="true" ht="29.25" hidden="false" customHeight="true" outlineLevel="0" collapsed="false">
      <c r="B115" s="30"/>
      <c r="C115" s="87" t="s">
        <v>110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153" t="n">
        <f aca="false">BK115</f>
        <v>19319.245</v>
      </c>
      <c r="O115" s="153"/>
      <c r="P115" s="153"/>
      <c r="Q115" s="153"/>
      <c r="R115" s="32"/>
      <c r="T115" s="86"/>
      <c r="U115" s="51"/>
      <c r="V115" s="51"/>
      <c r="W115" s="154" t="n">
        <f aca="false">W116</f>
        <v>480.673371</v>
      </c>
      <c r="X115" s="51"/>
      <c r="Y115" s="154" t="n">
        <f aca="false">Y116</f>
        <v>122.711304286</v>
      </c>
      <c r="Z115" s="51"/>
      <c r="AA115" s="155" t="n">
        <f aca="false">AA116</f>
        <v>0</v>
      </c>
      <c r="AT115" s="10" t="s">
        <v>72</v>
      </c>
      <c r="AU115" s="10" t="s">
        <v>116</v>
      </c>
      <c r="BK115" s="156" t="n">
        <f aca="false">BK116</f>
        <v>19319.245</v>
      </c>
    </row>
    <row r="116" s="157" customFormat="true" ht="37.35" hidden="false" customHeight="true" outlineLevel="0" collapsed="false">
      <c r="B116" s="158"/>
      <c r="C116" s="159"/>
      <c r="D116" s="160" t="s">
        <v>117</v>
      </c>
      <c r="E116" s="160"/>
      <c r="F116" s="160"/>
      <c r="G116" s="160"/>
      <c r="H116" s="160"/>
      <c r="I116" s="160"/>
      <c r="J116" s="160"/>
      <c r="K116" s="160"/>
      <c r="L116" s="160"/>
      <c r="M116" s="160"/>
      <c r="N116" s="161" t="n">
        <f aca="false">BK116</f>
        <v>19319.245</v>
      </c>
      <c r="O116" s="161"/>
      <c r="P116" s="161"/>
      <c r="Q116" s="161"/>
      <c r="R116" s="162"/>
      <c r="T116" s="163"/>
      <c r="U116" s="159"/>
      <c r="V116" s="159"/>
      <c r="W116" s="164" t="n">
        <f aca="false">W117+W121+W124+W126+W132</f>
        <v>480.673371</v>
      </c>
      <c r="X116" s="159"/>
      <c r="Y116" s="164" t="n">
        <f aca="false">Y117+Y121+Y124+Y126+Y132</f>
        <v>122.711304286</v>
      </c>
      <c r="Z116" s="159"/>
      <c r="AA116" s="165" t="n">
        <f aca="false">AA117+AA121+AA124+AA126+AA132</f>
        <v>0</v>
      </c>
      <c r="AR116" s="166" t="s">
        <v>81</v>
      </c>
      <c r="AT116" s="167" t="s">
        <v>72</v>
      </c>
      <c r="AU116" s="167" t="s">
        <v>73</v>
      </c>
      <c r="AY116" s="166" t="s">
        <v>138</v>
      </c>
      <c r="BK116" s="168" t="n">
        <f aca="false">BK117+BK121+BK124+BK126+BK132</f>
        <v>19319.245</v>
      </c>
    </row>
    <row r="117" s="157" customFormat="true" ht="19.9" hidden="false" customHeight="true" outlineLevel="0" collapsed="false">
      <c r="B117" s="158"/>
      <c r="C117" s="159"/>
      <c r="D117" s="169" t="s">
        <v>118</v>
      </c>
      <c r="E117" s="169"/>
      <c r="F117" s="169"/>
      <c r="G117" s="169"/>
      <c r="H117" s="169"/>
      <c r="I117" s="169"/>
      <c r="J117" s="169"/>
      <c r="K117" s="169"/>
      <c r="L117" s="169"/>
      <c r="M117" s="169"/>
      <c r="N117" s="170" t="n">
        <f aca="false">BK117</f>
        <v>763.036</v>
      </c>
      <c r="O117" s="170"/>
      <c r="P117" s="170"/>
      <c r="Q117" s="170"/>
      <c r="R117" s="162"/>
      <c r="T117" s="163"/>
      <c r="U117" s="159"/>
      <c r="V117" s="159"/>
      <c r="W117" s="164" t="n">
        <f aca="false">SUM(W118:W120)</f>
        <v>35.77875</v>
      </c>
      <c r="X117" s="159"/>
      <c r="Y117" s="164" t="n">
        <f aca="false">SUM(Y118:Y120)</f>
        <v>0</v>
      </c>
      <c r="Z117" s="159"/>
      <c r="AA117" s="165" t="n">
        <f aca="false">SUM(AA118:AA120)</f>
        <v>0</v>
      </c>
      <c r="AR117" s="166" t="s">
        <v>81</v>
      </c>
      <c r="AT117" s="167" t="s">
        <v>72</v>
      </c>
      <c r="AU117" s="167" t="s">
        <v>81</v>
      </c>
      <c r="AY117" s="166" t="s">
        <v>138</v>
      </c>
      <c r="BK117" s="168" t="n">
        <f aca="false">SUM(BK118:BK120)</f>
        <v>763.036</v>
      </c>
    </row>
    <row r="118" s="29" customFormat="true" ht="38.25" hidden="false" customHeight="true" outlineLevel="0" collapsed="false">
      <c r="B118" s="171"/>
      <c r="C118" s="172" t="s">
        <v>81</v>
      </c>
      <c r="D118" s="172" t="s">
        <v>139</v>
      </c>
      <c r="E118" s="173" t="s">
        <v>148</v>
      </c>
      <c r="F118" s="174" t="s">
        <v>149</v>
      </c>
      <c r="G118" s="174"/>
      <c r="H118" s="174"/>
      <c r="I118" s="174"/>
      <c r="J118" s="175" t="s">
        <v>142</v>
      </c>
      <c r="K118" s="176" t="n">
        <v>52.5</v>
      </c>
      <c r="L118" s="176" t="n">
        <v>5.642</v>
      </c>
      <c r="M118" s="176"/>
      <c r="N118" s="176" t="n">
        <f aca="false">ROUND(L118*K118,3)</f>
        <v>296.205</v>
      </c>
      <c r="O118" s="176"/>
      <c r="P118" s="176"/>
      <c r="Q118" s="176"/>
      <c r="R118" s="177"/>
      <c r="T118" s="178"/>
      <c r="U118" s="41" t="s">
        <v>40</v>
      </c>
      <c r="V118" s="179" t="n">
        <v>0.0555</v>
      </c>
      <c r="W118" s="179" t="n">
        <f aca="false">V118*K118</f>
        <v>2.91375</v>
      </c>
      <c r="X118" s="179" t="n">
        <v>0</v>
      </c>
      <c r="Y118" s="179" t="n">
        <f aca="false">X118*K118</f>
        <v>0</v>
      </c>
      <c r="Z118" s="179" t="n">
        <v>0</v>
      </c>
      <c r="AA118" s="180" t="n">
        <f aca="false">Z118*K118</f>
        <v>0</v>
      </c>
      <c r="AR118" s="10" t="s">
        <v>143</v>
      </c>
      <c r="AT118" s="10" t="s">
        <v>139</v>
      </c>
      <c r="AU118" s="10" t="s">
        <v>144</v>
      </c>
      <c r="AY118" s="10" t="s">
        <v>138</v>
      </c>
      <c r="BE118" s="181" t="n">
        <f aca="false">IF(U118="základná",N118,0)</f>
        <v>0</v>
      </c>
      <c r="BF118" s="181" t="n">
        <f aca="false">IF(U118="znížená",N118,0)</f>
        <v>296.205</v>
      </c>
      <c r="BG118" s="181" t="n">
        <f aca="false">IF(U118="zákl. prenesená",N118,0)</f>
        <v>0</v>
      </c>
      <c r="BH118" s="181" t="n">
        <f aca="false">IF(U118="zníž. prenesená",N118,0)</f>
        <v>0</v>
      </c>
      <c r="BI118" s="181" t="n">
        <f aca="false">IF(U118="nulová",N118,0)</f>
        <v>0</v>
      </c>
      <c r="BJ118" s="10" t="s">
        <v>144</v>
      </c>
      <c r="BK118" s="182" t="n">
        <f aca="false">ROUND(L118*K118,3)</f>
        <v>296.205</v>
      </c>
      <c r="BL118" s="10" t="s">
        <v>143</v>
      </c>
      <c r="BM118" s="10" t="s">
        <v>144</v>
      </c>
    </row>
    <row r="119" s="29" customFormat="true" ht="25.5" hidden="false" customHeight="true" outlineLevel="0" collapsed="false">
      <c r="B119" s="171"/>
      <c r="C119" s="172" t="s">
        <v>144</v>
      </c>
      <c r="D119" s="172" t="s">
        <v>139</v>
      </c>
      <c r="E119" s="173" t="s">
        <v>151</v>
      </c>
      <c r="F119" s="174" t="s">
        <v>152</v>
      </c>
      <c r="G119" s="174"/>
      <c r="H119" s="174"/>
      <c r="I119" s="174"/>
      <c r="J119" s="175" t="s">
        <v>142</v>
      </c>
      <c r="K119" s="176" t="n">
        <v>52.5</v>
      </c>
      <c r="L119" s="176" t="n">
        <v>7.521</v>
      </c>
      <c r="M119" s="176"/>
      <c r="N119" s="176" t="n">
        <f aca="false">ROUND(L119*K119,3)</f>
        <v>394.853</v>
      </c>
      <c r="O119" s="176"/>
      <c r="P119" s="176"/>
      <c r="Q119" s="176"/>
      <c r="R119" s="177"/>
      <c r="T119" s="178"/>
      <c r="U119" s="41" t="s">
        <v>40</v>
      </c>
      <c r="V119" s="179" t="n">
        <v>0.617</v>
      </c>
      <c r="W119" s="179" t="n">
        <f aca="false">V119*K119</f>
        <v>32.3925</v>
      </c>
      <c r="X119" s="179" t="n">
        <v>0</v>
      </c>
      <c r="Y119" s="179" t="n">
        <f aca="false">X119*K119</f>
        <v>0</v>
      </c>
      <c r="Z119" s="179" t="n">
        <v>0</v>
      </c>
      <c r="AA119" s="180" t="n">
        <f aca="false">Z119*K119</f>
        <v>0</v>
      </c>
      <c r="AR119" s="10" t="s">
        <v>143</v>
      </c>
      <c r="AT119" s="10" t="s">
        <v>139</v>
      </c>
      <c r="AU119" s="10" t="s">
        <v>144</v>
      </c>
      <c r="AY119" s="10" t="s">
        <v>138</v>
      </c>
      <c r="BE119" s="181" t="n">
        <f aca="false">IF(U119="základná",N119,0)</f>
        <v>0</v>
      </c>
      <c r="BF119" s="181" t="n">
        <f aca="false">IF(U119="znížená",N119,0)</f>
        <v>394.853</v>
      </c>
      <c r="BG119" s="181" t="n">
        <f aca="false">IF(U119="zákl. prenesená",N119,0)</f>
        <v>0</v>
      </c>
      <c r="BH119" s="181" t="n">
        <f aca="false">IF(U119="zníž. prenesená",N119,0)</f>
        <v>0</v>
      </c>
      <c r="BI119" s="181" t="n">
        <f aca="false">IF(U119="nulová",N119,0)</f>
        <v>0</v>
      </c>
      <c r="BJ119" s="10" t="s">
        <v>144</v>
      </c>
      <c r="BK119" s="182" t="n">
        <f aca="false">ROUND(L119*K119,3)</f>
        <v>394.853</v>
      </c>
      <c r="BL119" s="10" t="s">
        <v>143</v>
      </c>
      <c r="BM119" s="10" t="s">
        <v>143</v>
      </c>
    </row>
    <row r="120" s="29" customFormat="true" ht="16.5" hidden="false" customHeight="true" outlineLevel="0" collapsed="false">
      <c r="B120" s="171"/>
      <c r="C120" s="172" t="s">
        <v>147</v>
      </c>
      <c r="D120" s="172" t="s">
        <v>139</v>
      </c>
      <c r="E120" s="173" t="s">
        <v>155</v>
      </c>
      <c r="F120" s="174" t="s">
        <v>156</v>
      </c>
      <c r="G120" s="174"/>
      <c r="H120" s="174"/>
      <c r="I120" s="174"/>
      <c r="J120" s="175" t="s">
        <v>142</v>
      </c>
      <c r="K120" s="176" t="n">
        <v>52.5</v>
      </c>
      <c r="L120" s="176" t="n">
        <v>1.371</v>
      </c>
      <c r="M120" s="176"/>
      <c r="N120" s="176" t="n">
        <f aca="false">ROUND(L120*K120,3)</f>
        <v>71.978</v>
      </c>
      <c r="O120" s="176"/>
      <c r="P120" s="176"/>
      <c r="Q120" s="176"/>
      <c r="R120" s="177"/>
      <c r="T120" s="178"/>
      <c r="U120" s="41" t="s">
        <v>40</v>
      </c>
      <c r="V120" s="179" t="n">
        <v>0.009</v>
      </c>
      <c r="W120" s="179" t="n">
        <f aca="false">V120*K120</f>
        <v>0.4725</v>
      </c>
      <c r="X120" s="179" t="n">
        <v>0</v>
      </c>
      <c r="Y120" s="179" t="n">
        <f aca="false">X120*K120</f>
        <v>0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71.978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71.978</v>
      </c>
      <c r="BL120" s="10" t="s">
        <v>143</v>
      </c>
      <c r="BM120" s="10" t="s">
        <v>150</v>
      </c>
    </row>
    <row r="121" s="157" customFormat="true" ht="29.85" hidden="false" customHeight="true" outlineLevel="0" collapsed="false">
      <c r="B121" s="158"/>
      <c r="C121" s="159"/>
      <c r="D121" s="169" t="s">
        <v>194</v>
      </c>
      <c r="E121" s="169"/>
      <c r="F121" s="169"/>
      <c r="G121" s="169"/>
      <c r="H121" s="169"/>
      <c r="I121" s="169"/>
      <c r="J121" s="169"/>
      <c r="K121" s="169"/>
      <c r="L121" s="169"/>
      <c r="M121" s="169"/>
      <c r="N121" s="183" t="n">
        <f aca="false">BK121</f>
        <v>13756.05</v>
      </c>
      <c r="O121" s="183"/>
      <c r="P121" s="183"/>
      <c r="Q121" s="183"/>
      <c r="R121" s="162"/>
      <c r="T121" s="163"/>
      <c r="U121" s="159"/>
      <c r="V121" s="159"/>
      <c r="W121" s="164" t="n">
        <f aca="false">SUM(W122:W123)</f>
        <v>349.9125</v>
      </c>
      <c r="X121" s="159"/>
      <c r="Y121" s="164" t="n">
        <f aca="false">SUM(Y122:Y123)</f>
        <v>66.502065</v>
      </c>
      <c r="Z121" s="159"/>
      <c r="AA121" s="165" t="n">
        <f aca="false">SUM(AA122:AA123)</f>
        <v>0</v>
      </c>
      <c r="AR121" s="166" t="s">
        <v>81</v>
      </c>
      <c r="AT121" s="167" t="s">
        <v>72</v>
      </c>
      <c r="AU121" s="167" t="s">
        <v>81</v>
      </c>
      <c r="AY121" s="166" t="s">
        <v>138</v>
      </c>
      <c r="BK121" s="168" t="n">
        <f aca="false">SUM(BK122:BK123)</f>
        <v>13756.05</v>
      </c>
    </row>
    <row r="122" s="29" customFormat="true" ht="38.25" hidden="false" customHeight="true" outlineLevel="0" collapsed="false">
      <c r="B122" s="171"/>
      <c r="C122" s="172" t="s">
        <v>143</v>
      </c>
      <c r="D122" s="172" t="s">
        <v>139</v>
      </c>
      <c r="E122" s="173" t="s">
        <v>195</v>
      </c>
      <c r="F122" s="174" t="s">
        <v>196</v>
      </c>
      <c r="G122" s="174"/>
      <c r="H122" s="174"/>
      <c r="I122" s="174"/>
      <c r="J122" s="175" t="s">
        <v>160</v>
      </c>
      <c r="K122" s="176" t="n">
        <v>262.5</v>
      </c>
      <c r="L122" s="176" t="n">
        <v>16.612</v>
      </c>
      <c r="M122" s="176"/>
      <c r="N122" s="176" t="n">
        <f aca="false">ROUND(L122*K122,3)</f>
        <v>4360.65</v>
      </c>
      <c r="O122" s="176"/>
      <c r="P122" s="176"/>
      <c r="Q122" s="176"/>
      <c r="R122" s="177"/>
      <c r="T122" s="178"/>
      <c r="U122" s="41" t="s">
        <v>40</v>
      </c>
      <c r="V122" s="179" t="n">
        <v>1.333</v>
      </c>
      <c r="W122" s="179" t="n">
        <f aca="false">V122*K122</f>
        <v>349.9125</v>
      </c>
      <c r="X122" s="179" t="n">
        <v>0.0213412</v>
      </c>
      <c r="Y122" s="179" t="n">
        <f aca="false">X122*K122</f>
        <v>5.602065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4360.65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4360.65</v>
      </c>
      <c r="BL122" s="10" t="s">
        <v>143</v>
      </c>
      <c r="BM122" s="10" t="s">
        <v>153</v>
      </c>
    </row>
    <row r="123" s="29" customFormat="true" ht="25.5" hidden="false" customHeight="true" outlineLevel="0" collapsed="false">
      <c r="B123" s="171"/>
      <c r="C123" s="184" t="s">
        <v>154</v>
      </c>
      <c r="D123" s="184" t="s">
        <v>167</v>
      </c>
      <c r="E123" s="185" t="s">
        <v>197</v>
      </c>
      <c r="F123" s="186" t="s">
        <v>198</v>
      </c>
      <c r="G123" s="186"/>
      <c r="H123" s="186"/>
      <c r="I123" s="186"/>
      <c r="J123" s="187" t="s">
        <v>170</v>
      </c>
      <c r="K123" s="188" t="n">
        <v>1050</v>
      </c>
      <c r="L123" s="188" t="n">
        <v>8.948</v>
      </c>
      <c r="M123" s="188"/>
      <c r="N123" s="188" t="n">
        <f aca="false">ROUND(L123*K123,3)</f>
        <v>9395.4</v>
      </c>
      <c r="O123" s="188"/>
      <c r="P123" s="188"/>
      <c r="Q123" s="188"/>
      <c r="R123" s="177"/>
      <c r="T123" s="178"/>
      <c r="U123" s="41" t="s">
        <v>40</v>
      </c>
      <c r="V123" s="179" t="n">
        <v>0</v>
      </c>
      <c r="W123" s="179" t="n">
        <f aca="false">V123*K123</f>
        <v>0</v>
      </c>
      <c r="X123" s="179" t="n">
        <v>0.058</v>
      </c>
      <c r="Y123" s="179" t="n">
        <f aca="false">X123*K123</f>
        <v>60.9</v>
      </c>
      <c r="Z123" s="179" t="n">
        <v>0</v>
      </c>
      <c r="AA123" s="180" t="n">
        <f aca="false">Z123*K123</f>
        <v>0</v>
      </c>
      <c r="AR123" s="10" t="s">
        <v>153</v>
      </c>
      <c r="AT123" s="10" t="s">
        <v>167</v>
      </c>
      <c r="AU123" s="10" t="s">
        <v>144</v>
      </c>
      <c r="AY123" s="10" t="s">
        <v>138</v>
      </c>
      <c r="BE123" s="181" t="n">
        <f aca="false">IF(U123="základná",N123,0)</f>
        <v>0</v>
      </c>
      <c r="BF123" s="181" t="n">
        <f aca="false">IF(U123="znížená",N123,0)</f>
        <v>9395.4</v>
      </c>
      <c r="BG123" s="181" t="n">
        <f aca="false">IF(U123="zákl. prenesená",N123,0)</f>
        <v>0</v>
      </c>
      <c r="BH123" s="181" t="n">
        <f aca="false">IF(U123="zníž. prenesená",N123,0)</f>
        <v>0</v>
      </c>
      <c r="BI123" s="181" t="n">
        <f aca="false">IF(U123="nulová",N123,0)</f>
        <v>0</v>
      </c>
      <c r="BJ123" s="10" t="s">
        <v>144</v>
      </c>
      <c r="BK123" s="182" t="n">
        <f aca="false">ROUND(L123*K123,3)</f>
        <v>9395.4</v>
      </c>
      <c r="BL123" s="10" t="s">
        <v>143</v>
      </c>
      <c r="BM123" s="10" t="s">
        <v>157</v>
      </c>
    </row>
    <row r="124" s="157" customFormat="true" ht="29.85" hidden="false" customHeight="true" outlineLevel="0" collapsed="false">
      <c r="B124" s="158"/>
      <c r="C124" s="159"/>
      <c r="D124" s="169" t="s">
        <v>119</v>
      </c>
      <c r="E124" s="169"/>
      <c r="F124" s="169"/>
      <c r="G124" s="169"/>
      <c r="H124" s="169"/>
      <c r="I124" s="169"/>
      <c r="J124" s="169"/>
      <c r="K124" s="169"/>
      <c r="L124" s="169"/>
      <c r="M124" s="169"/>
      <c r="N124" s="183" t="n">
        <f aca="false">BK124</f>
        <v>462.175</v>
      </c>
      <c r="O124" s="183"/>
      <c r="P124" s="183"/>
      <c r="Q124" s="183"/>
      <c r="R124" s="162"/>
      <c r="T124" s="163"/>
      <c r="U124" s="159"/>
      <c r="V124" s="159"/>
      <c r="W124" s="164" t="n">
        <f aca="false">W125</f>
        <v>2.198</v>
      </c>
      <c r="X124" s="159"/>
      <c r="Y124" s="164" t="n">
        <f aca="false">Y125</f>
        <v>19.46</v>
      </c>
      <c r="Z124" s="159"/>
      <c r="AA124" s="165" t="n">
        <f aca="false">AA125</f>
        <v>0</v>
      </c>
      <c r="AR124" s="166" t="s">
        <v>81</v>
      </c>
      <c r="AT124" s="167" t="s">
        <v>72</v>
      </c>
      <c r="AU124" s="167" t="s">
        <v>81</v>
      </c>
      <c r="AY124" s="166" t="s">
        <v>138</v>
      </c>
      <c r="BK124" s="168" t="n">
        <f aca="false">BK125</f>
        <v>462.175</v>
      </c>
    </row>
    <row r="125" s="29" customFormat="true" ht="38.25" hidden="false" customHeight="true" outlineLevel="0" collapsed="false">
      <c r="B125" s="171"/>
      <c r="C125" s="172" t="s">
        <v>150</v>
      </c>
      <c r="D125" s="172" t="s">
        <v>139</v>
      </c>
      <c r="E125" s="173" t="s">
        <v>158</v>
      </c>
      <c r="F125" s="174" t="s">
        <v>159</v>
      </c>
      <c r="G125" s="174"/>
      <c r="H125" s="174"/>
      <c r="I125" s="174"/>
      <c r="J125" s="175" t="s">
        <v>160</v>
      </c>
      <c r="K125" s="176" t="n">
        <v>87.5</v>
      </c>
      <c r="L125" s="176" t="n">
        <v>5.282</v>
      </c>
      <c r="M125" s="176"/>
      <c r="N125" s="176" t="n">
        <f aca="false">ROUND(L125*K125,3)</f>
        <v>462.175</v>
      </c>
      <c r="O125" s="176"/>
      <c r="P125" s="176"/>
      <c r="Q125" s="176"/>
      <c r="R125" s="177"/>
      <c r="T125" s="178"/>
      <c r="U125" s="41" t="s">
        <v>40</v>
      </c>
      <c r="V125" s="179" t="n">
        <v>0.02512</v>
      </c>
      <c r="W125" s="179" t="n">
        <f aca="false">V125*K125</f>
        <v>2.198</v>
      </c>
      <c r="X125" s="179" t="n">
        <v>0.2224</v>
      </c>
      <c r="Y125" s="179" t="n">
        <f aca="false">X125*K125</f>
        <v>19.46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462.175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462.175</v>
      </c>
      <c r="BL125" s="10" t="s">
        <v>143</v>
      </c>
      <c r="BM125" s="10" t="s">
        <v>161</v>
      </c>
    </row>
    <row r="126" s="157" customFormat="true" ht="29.85" hidden="false" customHeight="true" outlineLevel="0" collapsed="false">
      <c r="B126" s="158"/>
      <c r="C126" s="159"/>
      <c r="D126" s="169" t="s">
        <v>121</v>
      </c>
      <c r="E126" s="169"/>
      <c r="F126" s="169"/>
      <c r="G126" s="169"/>
      <c r="H126" s="169"/>
      <c r="I126" s="169"/>
      <c r="J126" s="169"/>
      <c r="K126" s="169"/>
      <c r="L126" s="169"/>
      <c r="M126" s="169"/>
      <c r="N126" s="183" t="n">
        <f aca="false">BK126</f>
        <v>3406.576</v>
      </c>
      <c r="O126" s="183"/>
      <c r="P126" s="183"/>
      <c r="Q126" s="183"/>
      <c r="R126" s="162"/>
      <c r="T126" s="163"/>
      <c r="U126" s="159"/>
      <c r="V126" s="159"/>
      <c r="W126" s="164" t="n">
        <f aca="false">SUM(W127:W131)</f>
        <v>45.43666</v>
      </c>
      <c r="X126" s="159"/>
      <c r="Y126" s="164" t="n">
        <f aca="false">SUM(Y127:Y131)</f>
        <v>36.749239286</v>
      </c>
      <c r="Z126" s="159"/>
      <c r="AA126" s="165" t="n">
        <f aca="false">SUM(AA127:AA131)</f>
        <v>0</v>
      </c>
      <c r="AR126" s="166" t="s">
        <v>81</v>
      </c>
      <c r="AT126" s="167" t="s">
        <v>72</v>
      </c>
      <c r="AU126" s="167" t="s">
        <v>81</v>
      </c>
      <c r="AY126" s="166" t="s">
        <v>138</v>
      </c>
      <c r="BK126" s="168" t="n">
        <f aca="false">SUM(BK127:BK131)</f>
        <v>3406.576</v>
      </c>
    </row>
    <row r="127" s="29" customFormat="true" ht="25.5" hidden="false" customHeight="true" outlineLevel="0" collapsed="false">
      <c r="B127" s="171"/>
      <c r="C127" s="172" t="s">
        <v>162</v>
      </c>
      <c r="D127" s="172" t="s">
        <v>139</v>
      </c>
      <c r="E127" s="173" t="s">
        <v>230</v>
      </c>
      <c r="F127" s="174" t="s">
        <v>231</v>
      </c>
      <c r="G127" s="174"/>
      <c r="H127" s="174"/>
      <c r="I127" s="174"/>
      <c r="J127" s="175" t="s">
        <v>170</v>
      </c>
      <c r="K127" s="176" t="n">
        <v>2</v>
      </c>
      <c r="L127" s="176" t="n">
        <v>996.946</v>
      </c>
      <c r="M127" s="176"/>
      <c r="N127" s="176" t="n">
        <f aca="false">ROUND(L127*K127,3)</f>
        <v>1993.892</v>
      </c>
      <c r="O127" s="176"/>
      <c r="P127" s="176"/>
      <c r="Q127" s="176"/>
      <c r="R127" s="177"/>
      <c r="T127" s="178"/>
      <c r="U127" s="41" t="s">
        <v>40</v>
      </c>
      <c r="V127" s="179" t="n">
        <v>15.49983</v>
      </c>
      <c r="W127" s="179" t="n">
        <f aca="false">V127*K127</f>
        <v>30.99966</v>
      </c>
      <c r="X127" s="179" t="n">
        <v>14.541491443</v>
      </c>
      <c r="Y127" s="179" t="n">
        <f aca="false">X127*K127</f>
        <v>29.082982886</v>
      </c>
      <c r="Z127" s="179" t="n">
        <v>0</v>
      </c>
      <c r="AA127" s="180" t="n">
        <f aca="false">Z127*K127</f>
        <v>0</v>
      </c>
      <c r="AR127" s="10" t="s">
        <v>143</v>
      </c>
      <c r="AT127" s="10" t="s">
        <v>139</v>
      </c>
      <c r="AU127" s="10" t="s">
        <v>144</v>
      </c>
      <c r="AY127" s="10" t="s">
        <v>138</v>
      </c>
      <c r="BE127" s="181" t="n">
        <f aca="false">IF(U127="základná",N127,0)</f>
        <v>0</v>
      </c>
      <c r="BF127" s="181" t="n">
        <f aca="false">IF(U127="znížená",N127,0)</f>
        <v>1993.892</v>
      </c>
      <c r="BG127" s="181" t="n">
        <f aca="false">IF(U127="zákl. prenesená",N127,0)</f>
        <v>0</v>
      </c>
      <c r="BH127" s="181" t="n">
        <f aca="false">IF(U127="zníž. prenesená",N127,0)</f>
        <v>0</v>
      </c>
      <c r="BI127" s="181" t="n">
        <f aca="false">IF(U127="nulová",N127,0)</f>
        <v>0</v>
      </c>
      <c r="BJ127" s="10" t="s">
        <v>144</v>
      </c>
      <c r="BK127" s="182" t="n">
        <f aca="false">ROUND(L127*K127,3)</f>
        <v>1993.892</v>
      </c>
      <c r="BL127" s="10" t="s">
        <v>143</v>
      </c>
      <c r="BM127" s="10" t="s">
        <v>166</v>
      </c>
    </row>
    <row r="128" s="29" customFormat="true" ht="25.5" hidden="false" customHeight="true" outlineLevel="0" collapsed="false">
      <c r="B128" s="171"/>
      <c r="C128" s="172" t="s">
        <v>153</v>
      </c>
      <c r="D128" s="172" t="s">
        <v>139</v>
      </c>
      <c r="E128" s="173" t="s">
        <v>232</v>
      </c>
      <c r="F128" s="174" t="s">
        <v>233</v>
      </c>
      <c r="G128" s="174"/>
      <c r="H128" s="174"/>
      <c r="I128" s="174"/>
      <c r="J128" s="175" t="s">
        <v>165</v>
      </c>
      <c r="K128" s="176" t="n">
        <v>6</v>
      </c>
      <c r="L128" s="176" t="n">
        <v>95.518</v>
      </c>
      <c r="M128" s="176"/>
      <c r="N128" s="176" t="n">
        <f aca="false">ROUND(L128*K128,3)</f>
        <v>573.108</v>
      </c>
      <c r="O128" s="176"/>
      <c r="P128" s="176"/>
      <c r="Q128" s="176"/>
      <c r="R128" s="177"/>
      <c r="T128" s="178"/>
      <c r="U128" s="41" t="s">
        <v>40</v>
      </c>
      <c r="V128" s="179" t="n">
        <v>1.852</v>
      </c>
      <c r="W128" s="179" t="n">
        <f aca="false">V128*K128</f>
        <v>11.112</v>
      </c>
      <c r="X128" s="179" t="n">
        <v>0.9027094</v>
      </c>
      <c r="Y128" s="179" t="n">
        <f aca="false">X128*K128</f>
        <v>5.4162564</v>
      </c>
      <c r="Z128" s="179" t="n">
        <v>0</v>
      </c>
      <c r="AA128" s="180" t="n">
        <f aca="false">Z128*K128</f>
        <v>0</v>
      </c>
      <c r="AR128" s="10" t="s">
        <v>143</v>
      </c>
      <c r="AT128" s="10" t="s">
        <v>139</v>
      </c>
      <c r="AU128" s="10" t="s">
        <v>144</v>
      </c>
      <c r="AY128" s="10" t="s">
        <v>138</v>
      </c>
      <c r="BE128" s="181" t="n">
        <f aca="false">IF(U128="základná",N128,0)</f>
        <v>0</v>
      </c>
      <c r="BF128" s="181" t="n">
        <f aca="false">IF(U128="znížená",N128,0)</f>
        <v>573.108</v>
      </c>
      <c r="BG128" s="181" t="n">
        <f aca="false">IF(U128="zákl. prenesená",N128,0)</f>
        <v>0</v>
      </c>
      <c r="BH128" s="181" t="n">
        <f aca="false">IF(U128="zníž. prenesená",N128,0)</f>
        <v>0</v>
      </c>
      <c r="BI128" s="181" t="n">
        <f aca="false">IF(U128="nulová",N128,0)</f>
        <v>0</v>
      </c>
      <c r="BJ128" s="10" t="s">
        <v>144</v>
      </c>
      <c r="BK128" s="182" t="n">
        <f aca="false">ROUND(L128*K128,3)</f>
        <v>573.108</v>
      </c>
      <c r="BL128" s="10" t="s">
        <v>143</v>
      </c>
      <c r="BM128" s="10" t="s">
        <v>171</v>
      </c>
    </row>
    <row r="129" s="29" customFormat="true" ht="25.5" hidden="false" customHeight="true" outlineLevel="0" collapsed="false">
      <c r="B129" s="171"/>
      <c r="C129" s="184" t="s">
        <v>172</v>
      </c>
      <c r="D129" s="184" t="s">
        <v>167</v>
      </c>
      <c r="E129" s="185" t="s">
        <v>234</v>
      </c>
      <c r="F129" s="186" t="s">
        <v>235</v>
      </c>
      <c r="G129" s="186"/>
      <c r="H129" s="186"/>
      <c r="I129" s="186"/>
      <c r="J129" s="187" t="s">
        <v>170</v>
      </c>
      <c r="K129" s="188" t="n">
        <v>6</v>
      </c>
      <c r="L129" s="188" t="n">
        <v>36.463</v>
      </c>
      <c r="M129" s="188"/>
      <c r="N129" s="188" t="n">
        <f aca="false">ROUND(L129*K129,3)</f>
        <v>218.778</v>
      </c>
      <c r="O129" s="188"/>
      <c r="P129" s="188"/>
      <c r="Q129" s="188"/>
      <c r="R129" s="177"/>
      <c r="T129" s="178"/>
      <c r="U129" s="41" t="s">
        <v>40</v>
      </c>
      <c r="V129" s="179" t="n">
        <v>0</v>
      </c>
      <c r="W129" s="179" t="n">
        <f aca="false">V129*K129</f>
        <v>0</v>
      </c>
      <c r="X129" s="179" t="n">
        <v>0.375</v>
      </c>
      <c r="Y129" s="179" t="n">
        <f aca="false">X129*K129</f>
        <v>2.25</v>
      </c>
      <c r="Z129" s="179" t="n">
        <v>0</v>
      </c>
      <c r="AA129" s="180" t="n">
        <f aca="false">Z129*K129</f>
        <v>0</v>
      </c>
      <c r="AR129" s="10" t="s">
        <v>153</v>
      </c>
      <c r="AT129" s="10" t="s">
        <v>167</v>
      </c>
      <c r="AU129" s="10" t="s">
        <v>144</v>
      </c>
      <c r="AY129" s="10" t="s">
        <v>138</v>
      </c>
      <c r="BE129" s="181" t="n">
        <f aca="false">IF(U129="základná",N129,0)</f>
        <v>0</v>
      </c>
      <c r="BF129" s="181" t="n">
        <f aca="false">IF(U129="znížená",N129,0)</f>
        <v>218.778</v>
      </c>
      <c r="BG129" s="181" t="n">
        <f aca="false">IF(U129="zákl. prenesená",N129,0)</f>
        <v>0</v>
      </c>
      <c r="BH129" s="181" t="n">
        <f aca="false">IF(U129="zníž. prenesená",N129,0)</f>
        <v>0</v>
      </c>
      <c r="BI129" s="181" t="n">
        <f aca="false">IF(U129="nulová",N129,0)</f>
        <v>0</v>
      </c>
      <c r="BJ129" s="10" t="s">
        <v>144</v>
      </c>
      <c r="BK129" s="182" t="n">
        <f aca="false">ROUND(L129*K129,3)</f>
        <v>218.778</v>
      </c>
      <c r="BL129" s="10" t="s">
        <v>143</v>
      </c>
      <c r="BM129" s="10" t="s">
        <v>175</v>
      </c>
    </row>
    <row r="130" s="29" customFormat="true" ht="25.5" hidden="false" customHeight="true" outlineLevel="0" collapsed="false">
      <c r="B130" s="171"/>
      <c r="C130" s="172" t="s">
        <v>157</v>
      </c>
      <c r="D130" s="172" t="s">
        <v>139</v>
      </c>
      <c r="E130" s="173" t="s">
        <v>202</v>
      </c>
      <c r="F130" s="174" t="s">
        <v>203</v>
      </c>
      <c r="G130" s="174"/>
      <c r="H130" s="174"/>
      <c r="I130" s="174"/>
      <c r="J130" s="175" t="s">
        <v>165</v>
      </c>
      <c r="K130" s="176" t="n">
        <v>175</v>
      </c>
      <c r="L130" s="176" t="n">
        <v>3.394</v>
      </c>
      <c r="M130" s="176"/>
      <c r="N130" s="176" t="n">
        <f aca="false">ROUND(L130*K130,3)</f>
        <v>593.95</v>
      </c>
      <c r="O130" s="176"/>
      <c r="P130" s="176"/>
      <c r="Q130" s="176"/>
      <c r="R130" s="177"/>
      <c r="T130" s="178"/>
      <c r="U130" s="41" t="s">
        <v>40</v>
      </c>
      <c r="V130" s="179" t="n">
        <v>0.019</v>
      </c>
      <c r="W130" s="179" t="n">
        <f aca="false">V130*K130</f>
        <v>3.325</v>
      </c>
      <c r="X130" s="179" t="n">
        <v>0</v>
      </c>
      <c r="Y130" s="179" t="n">
        <f aca="false">X130*K130</f>
        <v>0</v>
      </c>
      <c r="Z130" s="179" t="n">
        <v>0</v>
      </c>
      <c r="AA130" s="180" t="n">
        <f aca="false">Z130*K130</f>
        <v>0</v>
      </c>
      <c r="AR130" s="10" t="s">
        <v>143</v>
      </c>
      <c r="AT130" s="10" t="s">
        <v>139</v>
      </c>
      <c r="AU130" s="10" t="s">
        <v>144</v>
      </c>
      <c r="AY130" s="10" t="s">
        <v>138</v>
      </c>
      <c r="BE130" s="181" t="n">
        <f aca="false">IF(U130="základná",N130,0)</f>
        <v>0</v>
      </c>
      <c r="BF130" s="181" t="n">
        <f aca="false">IF(U130="znížená",N130,0)</f>
        <v>593.95</v>
      </c>
      <c r="BG130" s="181" t="n">
        <f aca="false">IF(U130="zákl. prenesená",N130,0)</f>
        <v>0</v>
      </c>
      <c r="BH130" s="181" t="n">
        <f aca="false">IF(U130="zníž. prenesená",N130,0)</f>
        <v>0</v>
      </c>
      <c r="BI130" s="181" t="n">
        <f aca="false">IF(U130="nulová",N130,0)</f>
        <v>0</v>
      </c>
      <c r="BJ130" s="10" t="s">
        <v>144</v>
      </c>
      <c r="BK130" s="182" t="n">
        <f aca="false">ROUND(L130*K130,3)</f>
        <v>593.95</v>
      </c>
      <c r="BL130" s="10" t="s">
        <v>143</v>
      </c>
      <c r="BM130" s="10" t="s">
        <v>9</v>
      </c>
    </row>
    <row r="131" s="29" customFormat="true" ht="25.5" hidden="false" customHeight="true" outlineLevel="0" collapsed="false">
      <c r="B131" s="171"/>
      <c r="C131" s="172" t="s">
        <v>178</v>
      </c>
      <c r="D131" s="172" t="s">
        <v>139</v>
      </c>
      <c r="E131" s="173" t="s">
        <v>236</v>
      </c>
      <c r="F131" s="174" t="s">
        <v>237</v>
      </c>
      <c r="G131" s="174"/>
      <c r="H131" s="174"/>
      <c r="I131" s="174"/>
      <c r="J131" s="175" t="s">
        <v>165</v>
      </c>
      <c r="K131" s="176" t="n">
        <v>8</v>
      </c>
      <c r="L131" s="176" t="n">
        <v>3.356</v>
      </c>
      <c r="M131" s="176"/>
      <c r="N131" s="176" t="n">
        <f aca="false">ROUND(L131*K131,3)</f>
        <v>26.848</v>
      </c>
      <c r="O131" s="176"/>
      <c r="P131" s="176"/>
      <c r="Q131" s="176"/>
      <c r="R131" s="177"/>
      <c r="T131" s="178"/>
      <c r="U131" s="41" t="s">
        <v>40</v>
      </c>
      <c r="V131" s="179" t="n">
        <v>0</v>
      </c>
      <c r="W131" s="179" t="n">
        <f aca="false">V131*K131</f>
        <v>0</v>
      </c>
      <c r="X131" s="179" t="n">
        <v>0</v>
      </c>
      <c r="Y131" s="179" t="n">
        <f aca="false">X131*K131</f>
        <v>0</v>
      </c>
      <c r="Z131" s="179" t="n">
        <v>0</v>
      </c>
      <c r="AA131" s="180" t="n">
        <f aca="false">Z131*K131</f>
        <v>0</v>
      </c>
      <c r="AR131" s="10" t="s">
        <v>143</v>
      </c>
      <c r="AT131" s="10" t="s">
        <v>139</v>
      </c>
      <c r="AU131" s="10" t="s">
        <v>144</v>
      </c>
      <c r="AY131" s="10" t="s">
        <v>138</v>
      </c>
      <c r="BE131" s="181" t="n">
        <f aca="false">IF(U131="základná",N131,0)</f>
        <v>0</v>
      </c>
      <c r="BF131" s="181" t="n">
        <f aca="false">IF(U131="znížená",N131,0)</f>
        <v>26.848</v>
      </c>
      <c r="BG131" s="181" t="n">
        <f aca="false">IF(U131="zákl. prenesená",N131,0)</f>
        <v>0</v>
      </c>
      <c r="BH131" s="181" t="n">
        <f aca="false">IF(U131="zníž. prenesená",N131,0)</f>
        <v>0</v>
      </c>
      <c r="BI131" s="181" t="n">
        <f aca="false">IF(U131="nulová",N131,0)</f>
        <v>0</v>
      </c>
      <c r="BJ131" s="10" t="s">
        <v>144</v>
      </c>
      <c r="BK131" s="182" t="n">
        <f aca="false">ROUND(L131*K131,3)</f>
        <v>26.848</v>
      </c>
      <c r="BL131" s="10" t="s">
        <v>143</v>
      </c>
      <c r="BM131" s="10" t="s">
        <v>181</v>
      </c>
    </row>
    <row r="132" s="157" customFormat="true" ht="29.85" hidden="false" customHeight="true" outlineLevel="0" collapsed="false">
      <c r="B132" s="158"/>
      <c r="C132" s="159"/>
      <c r="D132" s="169" t="s">
        <v>122</v>
      </c>
      <c r="E132" s="169"/>
      <c r="F132" s="169"/>
      <c r="G132" s="169"/>
      <c r="H132" s="169"/>
      <c r="I132" s="169"/>
      <c r="J132" s="169"/>
      <c r="K132" s="169"/>
      <c r="L132" s="169"/>
      <c r="M132" s="169"/>
      <c r="N132" s="183" t="n">
        <f aca="false">BK132</f>
        <v>931.408</v>
      </c>
      <c r="O132" s="183"/>
      <c r="P132" s="183"/>
      <c r="Q132" s="183"/>
      <c r="R132" s="162"/>
      <c r="T132" s="163"/>
      <c r="U132" s="159"/>
      <c r="V132" s="159"/>
      <c r="W132" s="164" t="n">
        <f aca="false">W133</f>
        <v>47.347461</v>
      </c>
      <c r="X132" s="159"/>
      <c r="Y132" s="164" t="n">
        <f aca="false">Y133</f>
        <v>0</v>
      </c>
      <c r="Z132" s="159"/>
      <c r="AA132" s="165" t="n">
        <f aca="false">AA133</f>
        <v>0</v>
      </c>
      <c r="AR132" s="166" t="s">
        <v>81</v>
      </c>
      <c r="AT132" s="167" t="s">
        <v>72</v>
      </c>
      <c r="AU132" s="167" t="s">
        <v>81</v>
      </c>
      <c r="AY132" s="166" t="s">
        <v>138</v>
      </c>
      <c r="BK132" s="168" t="n">
        <f aca="false">BK133</f>
        <v>931.408</v>
      </c>
    </row>
    <row r="133" s="29" customFormat="true" ht="38.25" hidden="false" customHeight="true" outlineLevel="0" collapsed="false">
      <c r="B133" s="171"/>
      <c r="C133" s="172" t="s">
        <v>161</v>
      </c>
      <c r="D133" s="172" t="s">
        <v>139</v>
      </c>
      <c r="E133" s="173" t="s">
        <v>189</v>
      </c>
      <c r="F133" s="174" t="s">
        <v>190</v>
      </c>
      <c r="G133" s="174"/>
      <c r="H133" s="174"/>
      <c r="I133" s="174"/>
      <c r="J133" s="175" t="s">
        <v>191</v>
      </c>
      <c r="K133" s="176" t="n">
        <v>120.477</v>
      </c>
      <c r="L133" s="176" t="n">
        <v>7.731</v>
      </c>
      <c r="M133" s="176"/>
      <c r="N133" s="176" t="n">
        <f aca="false">ROUND(L133*K133,3)</f>
        <v>931.408</v>
      </c>
      <c r="O133" s="176"/>
      <c r="P133" s="176"/>
      <c r="Q133" s="176"/>
      <c r="R133" s="177"/>
      <c r="T133" s="178"/>
      <c r="U133" s="189" t="s">
        <v>40</v>
      </c>
      <c r="V133" s="190" t="n">
        <v>0.393</v>
      </c>
      <c r="W133" s="190" t="n">
        <f aca="false">V133*K133</f>
        <v>47.347461</v>
      </c>
      <c r="X133" s="190" t="n">
        <v>0</v>
      </c>
      <c r="Y133" s="190" t="n">
        <f aca="false">X133*K133</f>
        <v>0</v>
      </c>
      <c r="Z133" s="190" t="n">
        <v>0</v>
      </c>
      <c r="AA133" s="191" t="n">
        <f aca="false">Z133*K133</f>
        <v>0</v>
      </c>
      <c r="AR133" s="10" t="s">
        <v>143</v>
      </c>
      <c r="AT133" s="10" t="s">
        <v>139</v>
      </c>
      <c r="AU133" s="10" t="s">
        <v>144</v>
      </c>
      <c r="AY133" s="10" t="s">
        <v>138</v>
      </c>
      <c r="BE133" s="181" t="n">
        <f aca="false">IF(U133="základná",N133,0)</f>
        <v>0</v>
      </c>
      <c r="BF133" s="181" t="n">
        <f aca="false">IF(U133="znížená",N133,0)</f>
        <v>931.408</v>
      </c>
      <c r="BG133" s="181" t="n">
        <f aca="false">IF(U133="zákl. prenesená",N133,0)</f>
        <v>0</v>
      </c>
      <c r="BH133" s="181" t="n">
        <f aca="false">IF(U133="zníž. prenesená",N133,0)</f>
        <v>0</v>
      </c>
      <c r="BI133" s="181" t="n">
        <f aca="false">IF(U133="nulová",N133,0)</f>
        <v>0</v>
      </c>
      <c r="BJ133" s="10" t="s">
        <v>144</v>
      </c>
      <c r="BK133" s="182" t="n">
        <f aca="false">ROUND(L133*K133,3)</f>
        <v>931.408</v>
      </c>
      <c r="BL133" s="10" t="s">
        <v>143</v>
      </c>
      <c r="BM133" s="10" t="s">
        <v>184</v>
      </c>
    </row>
    <row r="134" s="29" customFormat="true" ht="6.95" hidden="false" customHeight="true" outlineLevel="0" collapsed="false"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1"/>
    </row>
  </sheetData>
  <mergeCells count="99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N121:Q121"/>
    <mergeCell ref="F122:I122"/>
    <mergeCell ref="L122:M122"/>
    <mergeCell ref="N122:Q122"/>
    <mergeCell ref="F123:I123"/>
    <mergeCell ref="L123:M123"/>
    <mergeCell ref="N123:Q123"/>
    <mergeCell ref="N124:Q124"/>
    <mergeCell ref="F125:I125"/>
    <mergeCell ref="L125:M125"/>
    <mergeCell ref="N125:Q125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N132:Q132"/>
    <mergeCell ref="F133:I133"/>
    <mergeCell ref="L133:M133"/>
    <mergeCell ref="N133:Q133"/>
  </mergeCells>
  <hyperlinks>
    <hyperlink ref="F1" location="C2" display="1) Krycí list rozpočtu"/>
    <hyperlink ref="H1" location="C86" display="2) Rekapitulácia rozpočtu"/>
    <hyperlink ref="L1" location="C114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N13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94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238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11827.59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N97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11827.59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ROUND((SUM(BE97:BE98)+SUM(BE116:BE138)), 2)</f>
        <v>0</v>
      </c>
      <c r="I32" s="125"/>
      <c r="J32" s="125"/>
      <c r="K32" s="31"/>
      <c r="L32" s="31"/>
      <c r="M32" s="125" t="n">
        <f aca="false">ROUND(ROUND((SUM(BE97:BE98)+SUM(BE116:BE138)),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ROUND((SUM(BF97:BF98)+SUM(BF116:BF138)), 2)</f>
        <v>11827.59</v>
      </c>
      <c r="I33" s="125"/>
      <c r="J33" s="125"/>
      <c r="K33" s="31"/>
      <c r="L33" s="31"/>
      <c r="M33" s="125" t="n">
        <f aca="false">ROUND(ROUND((SUM(BF97:BF98)+SUM(BF116:BF138)), 2)*F33, 2)</f>
        <v>2365.52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ROUND((SUM(BG97:BG98)+SUM(BG116:BG138)),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ROUND((SUM(BH97:BH98)+SUM(BH116:BH138)),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ROUND((SUM(BI97:BI98)+SUM(BI116:BI138)),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14193.11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08 - SO 01.8 Lokalita 8 -  Pri dome č.343 IVS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N116</f>
        <v>11827.59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N117</f>
        <v>11827.59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N118</f>
        <v>531.937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194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N124</f>
        <v>7467.57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119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N127</f>
        <v>1614.357</v>
      </c>
      <c r="O92" s="142"/>
      <c r="P92" s="142"/>
      <c r="Q92" s="142"/>
      <c r="R92" s="143"/>
    </row>
    <row r="93" s="138" customFormat="true" ht="19.9" hidden="false" customHeight="true" outlineLevel="0" collapsed="false">
      <c r="B93" s="139"/>
      <c r="C93" s="140"/>
      <c r="D93" s="141" t="s">
        <v>120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2" t="n">
        <f aca="false">N131</f>
        <v>1476.42</v>
      </c>
      <c r="O93" s="142"/>
      <c r="P93" s="142"/>
      <c r="Q93" s="142"/>
      <c r="R93" s="143"/>
    </row>
    <row r="94" s="138" customFormat="true" ht="19.9" hidden="false" customHeight="true" outlineLevel="0" collapsed="false">
      <c r="B94" s="139"/>
      <c r="C94" s="140"/>
      <c r="D94" s="141" t="s">
        <v>121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2" t="n">
        <f aca="false">N135</f>
        <v>322.43</v>
      </c>
      <c r="O94" s="142"/>
      <c r="P94" s="142"/>
      <c r="Q94" s="142"/>
      <c r="R94" s="143"/>
    </row>
    <row r="95" s="138" customFormat="true" ht="19.9" hidden="false" customHeight="true" outlineLevel="0" collapsed="false">
      <c r="B95" s="139"/>
      <c r="C95" s="140"/>
      <c r="D95" s="141" t="s">
        <v>122</v>
      </c>
      <c r="E95" s="140"/>
      <c r="F95" s="140"/>
      <c r="G95" s="140"/>
      <c r="H95" s="140"/>
      <c r="I95" s="140"/>
      <c r="J95" s="140"/>
      <c r="K95" s="140"/>
      <c r="L95" s="140"/>
      <c r="M95" s="140"/>
      <c r="N95" s="142" t="n">
        <f aca="false">N137</f>
        <v>414.876</v>
      </c>
      <c r="O95" s="142"/>
      <c r="P95" s="142"/>
      <c r="Q95" s="142"/>
      <c r="R95" s="143"/>
    </row>
    <row r="96" s="29" customFormat="true" ht="21.75" hidden="false" customHeight="true" outlineLevel="0" collapsed="false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</row>
    <row r="97" s="29" customFormat="true" ht="29.25" hidden="false" customHeight="true" outlineLevel="0" collapsed="false">
      <c r="B97" s="30"/>
      <c r="C97" s="131" t="s">
        <v>123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144" t="n">
        <v>0</v>
      </c>
      <c r="O97" s="144"/>
      <c r="P97" s="144"/>
      <c r="Q97" s="144"/>
      <c r="R97" s="32"/>
      <c r="T97" s="145"/>
      <c r="U97" s="146" t="s">
        <v>37</v>
      </c>
    </row>
    <row r="98" s="29" customFormat="true" ht="18" hidden="false" customHeight="true" outlineLevel="0" collapsed="false"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2"/>
    </row>
    <row r="99" s="29" customFormat="true" ht="29.25" hidden="false" customHeight="true" outlineLevel="0" collapsed="false">
      <c r="B99" s="30"/>
      <c r="C99" s="115" t="s">
        <v>101</v>
      </c>
      <c r="D99" s="116"/>
      <c r="E99" s="116"/>
      <c r="F99" s="116"/>
      <c r="G99" s="116"/>
      <c r="H99" s="116"/>
      <c r="I99" s="116"/>
      <c r="J99" s="116"/>
      <c r="K99" s="116"/>
      <c r="L99" s="117" t="n">
        <f aca="false">ROUND(SUM(N88+N97),2)</f>
        <v>11827.59</v>
      </c>
      <c r="M99" s="117"/>
      <c r="N99" s="117"/>
      <c r="O99" s="117"/>
      <c r="P99" s="117"/>
      <c r="Q99" s="117"/>
      <c r="R99" s="32"/>
    </row>
    <row r="100" s="29" customFormat="true" ht="6.95" hidden="false" customHeight="true" outlineLevel="0" collapsed="false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1"/>
    </row>
    <row r="104" s="29" customFormat="true" ht="6.95" hidden="false" customHeight="true" outlineLevel="0" collapsed="false"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</row>
    <row r="105" s="29" customFormat="true" ht="36.95" hidden="false" customHeight="true" outlineLevel="0" collapsed="false">
      <c r="B105" s="30"/>
      <c r="C105" s="15" t="s">
        <v>124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32"/>
    </row>
    <row r="106" s="29" customFormat="true" ht="6.95" hidden="false" customHeight="true" outlineLevel="0" collapsed="false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="29" customFormat="true" ht="30" hidden="false" customHeight="true" outlineLevel="0" collapsed="false">
      <c r="B107" s="30"/>
      <c r="C107" s="23" t="s">
        <v>14</v>
      </c>
      <c r="D107" s="31"/>
      <c r="E107" s="31"/>
      <c r="F107" s="120" t="str">
        <f aca="false">F6</f>
        <v>Protipovodňové opatrenia mimo vodného toku v obci Plavnica - II.etapa vrátane naviac prác</v>
      </c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31"/>
      <c r="R107" s="32"/>
    </row>
    <row r="108" s="29" customFormat="true" ht="36.95" hidden="false" customHeight="true" outlineLevel="0" collapsed="false">
      <c r="B108" s="30"/>
      <c r="C108" s="71" t="s">
        <v>108</v>
      </c>
      <c r="D108" s="31"/>
      <c r="E108" s="31"/>
      <c r="F108" s="73" t="str">
        <f aca="false">F7</f>
        <v>08 - SO 01.8 Lokalita 8 -  Pri dome č.343 IVS</v>
      </c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31"/>
      <c r="R108" s="32"/>
    </row>
    <row r="109" s="29" customFormat="true" ht="6.95" hidden="false" customHeight="true" outlineLevel="0" collapsed="false"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2"/>
    </row>
    <row r="110" s="29" customFormat="true" ht="18" hidden="false" customHeight="true" outlineLevel="0" collapsed="false">
      <c r="B110" s="30"/>
      <c r="C110" s="23" t="s">
        <v>18</v>
      </c>
      <c r="D110" s="31"/>
      <c r="E110" s="31"/>
      <c r="F110" s="20" t="str">
        <f aca="false">F9</f>
        <v>Plavnica</v>
      </c>
      <c r="G110" s="31"/>
      <c r="H110" s="31"/>
      <c r="I110" s="31"/>
      <c r="J110" s="31"/>
      <c r="K110" s="23" t="s">
        <v>20</v>
      </c>
      <c r="L110" s="31"/>
      <c r="M110" s="76" t="n">
        <f aca="false">IF(O9="","",O9)</f>
        <v>43853</v>
      </c>
      <c r="N110" s="76"/>
      <c r="O110" s="76"/>
      <c r="P110" s="76"/>
      <c r="Q110" s="31"/>
      <c r="R110" s="32"/>
    </row>
    <row r="111" s="29" customFormat="true" ht="6.95" hidden="false" customHeight="true" outlineLevel="0" collapsed="false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="29" customFormat="true" ht="15" hidden="false" customHeight="false" outlineLevel="0" collapsed="false">
      <c r="B112" s="30"/>
      <c r="C112" s="23" t="s">
        <v>21</v>
      </c>
      <c r="D112" s="31"/>
      <c r="E112" s="31"/>
      <c r="F112" s="20" t="str">
        <f aca="false">E12</f>
        <v>Obec Plavnica</v>
      </c>
      <c r="G112" s="31"/>
      <c r="H112" s="31"/>
      <c r="I112" s="31"/>
      <c r="J112" s="31"/>
      <c r="K112" s="23" t="s">
        <v>27</v>
      </c>
      <c r="L112" s="31"/>
      <c r="M112" s="20" t="str">
        <f aca="false">E18</f>
        <v>ing.Jan Ferko</v>
      </c>
      <c r="N112" s="20"/>
      <c r="O112" s="20"/>
      <c r="P112" s="20"/>
      <c r="Q112" s="20"/>
      <c r="R112" s="32"/>
    </row>
    <row r="113" s="29" customFormat="true" ht="14.45" hidden="false" customHeight="true" outlineLevel="0" collapsed="false">
      <c r="B113" s="30"/>
      <c r="C113" s="23" t="s">
        <v>25</v>
      </c>
      <c r="D113" s="31"/>
      <c r="E113" s="31"/>
      <c r="F113" s="20" t="str">
        <f aca="false">IF(E15="","",E15)</f>
        <v>Betpres s.r.o.,B.Nemcovej 1698,Vranovnad Topľou</v>
      </c>
      <c r="G113" s="31"/>
      <c r="H113" s="31"/>
      <c r="I113" s="31"/>
      <c r="J113" s="31"/>
      <c r="K113" s="23" t="s">
        <v>31</v>
      </c>
      <c r="L113" s="31"/>
      <c r="M113" s="20" t="str">
        <f aca="false">E21</f>
        <v>ing.Mitro</v>
      </c>
      <c r="N113" s="20"/>
      <c r="O113" s="20"/>
      <c r="P113" s="20"/>
      <c r="Q113" s="20"/>
      <c r="R113" s="32"/>
    </row>
    <row r="114" s="29" customFormat="true" ht="10.35" hidden="false" customHeight="true" outlineLevel="0" collapsed="false"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2"/>
    </row>
    <row r="115" s="147" customFormat="true" ht="29.25" hidden="false" customHeight="true" outlineLevel="0" collapsed="false">
      <c r="B115" s="148"/>
      <c r="C115" s="149" t="s">
        <v>125</v>
      </c>
      <c r="D115" s="150" t="s">
        <v>126</v>
      </c>
      <c r="E115" s="150" t="s">
        <v>55</v>
      </c>
      <c r="F115" s="150" t="s">
        <v>127</v>
      </c>
      <c r="G115" s="150"/>
      <c r="H115" s="150"/>
      <c r="I115" s="150"/>
      <c r="J115" s="150" t="s">
        <v>128</v>
      </c>
      <c r="K115" s="150" t="s">
        <v>129</v>
      </c>
      <c r="L115" s="150" t="s">
        <v>130</v>
      </c>
      <c r="M115" s="150"/>
      <c r="N115" s="151" t="s">
        <v>114</v>
      </c>
      <c r="O115" s="151"/>
      <c r="P115" s="151"/>
      <c r="Q115" s="151"/>
      <c r="R115" s="152"/>
      <c r="T115" s="83" t="s">
        <v>131</v>
      </c>
      <c r="U115" s="84" t="s">
        <v>37</v>
      </c>
      <c r="V115" s="84" t="s">
        <v>132</v>
      </c>
      <c r="W115" s="84" t="s">
        <v>133</v>
      </c>
      <c r="X115" s="84" t="s">
        <v>134</v>
      </c>
      <c r="Y115" s="84" t="s">
        <v>135</v>
      </c>
      <c r="Z115" s="84" t="s">
        <v>136</v>
      </c>
      <c r="AA115" s="85" t="s">
        <v>137</v>
      </c>
    </row>
    <row r="116" s="29" customFormat="true" ht="29.25" hidden="false" customHeight="true" outlineLevel="0" collapsed="false">
      <c r="B116" s="30"/>
      <c r="C116" s="87" t="s">
        <v>110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153" t="n">
        <f aca="false">BK116</f>
        <v>11827.59</v>
      </c>
      <c r="O116" s="153"/>
      <c r="P116" s="153"/>
      <c r="Q116" s="153"/>
      <c r="R116" s="32"/>
      <c r="T116" s="86"/>
      <c r="U116" s="51"/>
      <c r="V116" s="51"/>
      <c r="W116" s="154" t="n">
        <f aca="false">W117</f>
        <v>242.894912</v>
      </c>
      <c r="X116" s="51"/>
      <c r="Y116" s="154" t="n">
        <f aca="false">Y117</f>
        <v>55.001691</v>
      </c>
      <c r="Z116" s="51"/>
      <c r="AA116" s="155" t="n">
        <f aca="false">AA117</f>
        <v>0</v>
      </c>
      <c r="AT116" s="10" t="s">
        <v>72</v>
      </c>
      <c r="AU116" s="10" t="s">
        <v>116</v>
      </c>
      <c r="BK116" s="156" t="n">
        <f aca="false">BK117</f>
        <v>11827.59</v>
      </c>
    </row>
    <row r="117" s="157" customFormat="true" ht="37.35" hidden="false" customHeight="true" outlineLevel="0" collapsed="false">
      <c r="B117" s="158"/>
      <c r="C117" s="159"/>
      <c r="D117" s="160" t="s">
        <v>117</v>
      </c>
      <c r="E117" s="160"/>
      <c r="F117" s="160"/>
      <c r="G117" s="160"/>
      <c r="H117" s="160"/>
      <c r="I117" s="160"/>
      <c r="J117" s="160"/>
      <c r="K117" s="160"/>
      <c r="L117" s="160"/>
      <c r="M117" s="160"/>
      <c r="N117" s="161" t="n">
        <f aca="false">BK117</f>
        <v>11827.59</v>
      </c>
      <c r="O117" s="161"/>
      <c r="P117" s="161"/>
      <c r="Q117" s="161"/>
      <c r="R117" s="162"/>
      <c r="T117" s="163"/>
      <c r="U117" s="159"/>
      <c r="V117" s="159"/>
      <c r="W117" s="164" t="n">
        <f aca="false">W118+W124+W127+W131+W135+W137</f>
        <v>242.894912</v>
      </c>
      <c r="X117" s="159"/>
      <c r="Y117" s="164" t="n">
        <f aca="false">Y118+Y124+Y127+Y131+Y135+Y137</f>
        <v>55.001691</v>
      </c>
      <c r="Z117" s="159"/>
      <c r="AA117" s="165" t="n">
        <f aca="false">AA118+AA124+AA127+AA131+AA135+AA137</f>
        <v>0</v>
      </c>
      <c r="AR117" s="166" t="s">
        <v>81</v>
      </c>
      <c r="AT117" s="167" t="s">
        <v>72</v>
      </c>
      <c r="AU117" s="167" t="s">
        <v>73</v>
      </c>
      <c r="AY117" s="166" t="s">
        <v>138</v>
      </c>
      <c r="BK117" s="168" t="n">
        <f aca="false">BK118+BK124+BK127+BK131+BK135+BK137</f>
        <v>11827.59</v>
      </c>
    </row>
    <row r="118" s="157" customFormat="true" ht="19.9" hidden="false" customHeight="true" outlineLevel="0" collapsed="false">
      <c r="B118" s="158"/>
      <c r="C118" s="159"/>
      <c r="D118" s="169" t="s">
        <v>118</v>
      </c>
      <c r="E118" s="169"/>
      <c r="F118" s="169"/>
      <c r="G118" s="169"/>
      <c r="H118" s="169"/>
      <c r="I118" s="169"/>
      <c r="J118" s="169"/>
      <c r="K118" s="169"/>
      <c r="L118" s="169"/>
      <c r="M118" s="169"/>
      <c r="N118" s="170" t="n">
        <f aca="false">BK118</f>
        <v>531.937</v>
      </c>
      <c r="O118" s="170"/>
      <c r="P118" s="170"/>
      <c r="Q118" s="170"/>
      <c r="R118" s="162"/>
      <c r="T118" s="163"/>
      <c r="U118" s="159"/>
      <c r="V118" s="159"/>
      <c r="W118" s="164" t="n">
        <f aca="false">SUM(W119:W123)</f>
        <v>28.7161</v>
      </c>
      <c r="X118" s="159"/>
      <c r="Y118" s="164" t="n">
        <f aca="false">SUM(Y119:Y123)</f>
        <v>0</v>
      </c>
      <c r="Z118" s="159"/>
      <c r="AA118" s="165" t="n">
        <f aca="false">SUM(AA119:AA123)</f>
        <v>0</v>
      </c>
      <c r="AR118" s="166" t="s">
        <v>81</v>
      </c>
      <c r="AT118" s="167" t="s">
        <v>72</v>
      </c>
      <c r="AU118" s="167" t="s">
        <v>81</v>
      </c>
      <c r="AY118" s="166" t="s">
        <v>138</v>
      </c>
      <c r="BK118" s="168" t="n">
        <f aca="false">SUM(BK119:BK123)</f>
        <v>531.937</v>
      </c>
    </row>
    <row r="119" s="29" customFormat="true" ht="25.5" hidden="false" customHeight="true" outlineLevel="0" collapsed="false">
      <c r="B119" s="171"/>
      <c r="C119" s="172" t="s">
        <v>81</v>
      </c>
      <c r="D119" s="172" t="s">
        <v>139</v>
      </c>
      <c r="E119" s="173" t="s">
        <v>140</v>
      </c>
      <c r="F119" s="174" t="s">
        <v>141</v>
      </c>
      <c r="G119" s="174"/>
      <c r="H119" s="174"/>
      <c r="I119" s="174"/>
      <c r="J119" s="175" t="s">
        <v>142</v>
      </c>
      <c r="K119" s="176" t="n">
        <v>2.75</v>
      </c>
      <c r="L119" s="176" t="n">
        <v>26.05</v>
      </c>
      <c r="M119" s="176"/>
      <c r="N119" s="176" t="n">
        <f aca="false">ROUND(L119*K119,3)</f>
        <v>71.638</v>
      </c>
      <c r="O119" s="176"/>
      <c r="P119" s="176"/>
      <c r="Q119" s="176"/>
      <c r="R119" s="177"/>
      <c r="T119" s="178"/>
      <c r="U119" s="41" t="s">
        <v>40</v>
      </c>
      <c r="V119" s="179" t="n">
        <v>2.514</v>
      </c>
      <c r="W119" s="179" t="n">
        <f aca="false">V119*K119</f>
        <v>6.9135</v>
      </c>
      <c r="X119" s="179" t="n">
        <v>0</v>
      </c>
      <c r="Y119" s="179" t="n">
        <f aca="false">X119*K119</f>
        <v>0</v>
      </c>
      <c r="Z119" s="179" t="n">
        <v>0</v>
      </c>
      <c r="AA119" s="180" t="n">
        <f aca="false">Z119*K119</f>
        <v>0</v>
      </c>
      <c r="AR119" s="10" t="s">
        <v>143</v>
      </c>
      <c r="AT119" s="10" t="s">
        <v>139</v>
      </c>
      <c r="AU119" s="10" t="s">
        <v>144</v>
      </c>
      <c r="AY119" s="10" t="s">
        <v>138</v>
      </c>
      <c r="BE119" s="181" t="n">
        <f aca="false">IF(U119="základná",N119,0)</f>
        <v>0</v>
      </c>
      <c r="BF119" s="181" t="n">
        <f aca="false">IF(U119="znížená",N119,0)</f>
        <v>71.638</v>
      </c>
      <c r="BG119" s="181" t="n">
        <f aca="false">IF(U119="zákl. prenesená",N119,0)</f>
        <v>0</v>
      </c>
      <c r="BH119" s="181" t="n">
        <f aca="false">IF(U119="zníž. prenesená",N119,0)</f>
        <v>0</v>
      </c>
      <c r="BI119" s="181" t="n">
        <f aca="false">IF(U119="nulová",N119,0)</f>
        <v>0</v>
      </c>
      <c r="BJ119" s="10" t="s">
        <v>144</v>
      </c>
      <c r="BK119" s="182" t="n">
        <f aca="false">ROUND(L119*K119,3)</f>
        <v>71.638</v>
      </c>
      <c r="BL119" s="10" t="s">
        <v>143</v>
      </c>
      <c r="BM119" s="10" t="s">
        <v>144</v>
      </c>
    </row>
    <row r="120" s="29" customFormat="true" ht="51" hidden="false" customHeight="true" outlineLevel="0" collapsed="false">
      <c r="B120" s="171"/>
      <c r="C120" s="172" t="s">
        <v>144</v>
      </c>
      <c r="D120" s="172" t="s">
        <v>139</v>
      </c>
      <c r="E120" s="173" t="s">
        <v>145</v>
      </c>
      <c r="F120" s="174" t="s">
        <v>146</v>
      </c>
      <c r="G120" s="174"/>
      <c r="H120" s="174"/>
      <c r="I120" s="174"/>
      <c r="J120" s="175" t="s">
        <v>142</v>
      </c>
      <c r="K120" s="176" t="n">
        <v>0.825</v>
      </c>
      <c r="L120" s="176" t="n">
        <v>7.407</v>
      </c>
      <c r="M120" s="176"/>
      <c r="N120" s="176" t="n">
        <f aca="false">ROUND(L120*K120,3)</f>
        <v>6.111</v>
      </c>
      <c r="O120" s="176"/>
      <c r="P120" s="176"/>
      <c r="Q120" s="176"/>
      <c r="R120" s="177"/>
      <c r="T120" s="178"/>
      <c r="U120" s="41" t="s">
        <v>40</v>
      </c>
      <c r="V120" s="179" t="n">
        <v>0.613</v>
      </c>
      <c r="W120" s="179" t="n">
        <f aca="false">V120*K120</f>
        <v>0.505725</v>
      </c>
      <c r="X120" s="179" t="n">
        <v>0</v>
      </c>
      <c r="Y120" s="179" t="n">
        <f aca="false">X120*K120</f>
        <v>0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6.111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6.111</v>
      </c>
      <c r="BL120" s="10" t="s">
        <v>143</v>
      </c>
      <c r="BM120" s="10" t="s">
        <v>143</v>
      </c>
    </row>
    <row r="121" s="29" customFormat="true" ht="38.25" hidden="false" customHeight="true" outlineLevel="0" collapsed="false">
      <c r="B121" s="171"/>
      <c r="C121" s="172" t="s">
        <v>147</v>
      </c>
      <c r="D121" s="172" t="s">
        <v>139</v>
      </c>
      <c r="E121" s="173" t="s">
        <v>148</v>
      </c>
      <c r="F121" s="174" t="s">
        <v>149</v>
      </c>
      <c r="G121" s="174"/>
      <c r="H121" s="174"/>
      <c r="I121" s="174"/>
      <c r="J121" s="175" t="s">
        <v>142</v>
      </c>
      <c r="K121" s="176" t="n">
        <v>31.25</v>
      </c>
      <c r="L121" s="176" t="n">
        <v>5.642</v>
      </c>
      <c r="M121" s="176"/>
      <c r="N121" s="176" t="n">
        <f aca="false">ROUND(L121*K121,3)</f>
        <v>176.313</v>
      </c>
      <c r="O121" s="176"/>
      <c r="P121" s="176"/>
      <c r="Q121" s="176"/>
      <c r="R121" s="177"/>
      <c r="T121" s="178"/>
      <c r="U121" s="41" t="s">
        <v>40</v>
      </c>
      <c r="V121" s="179" t="n">
        <v>0.0555</v>
      </c>
      <c r="W121" s="179" t="n">
        <f aca="false">V121*K121</f>
        <v>1.734375</v>
      </c>
      <c r="X121" s="179" t="n">
        <v>0</v>
      </c>
      <c r="Y121" s="179" t="n">
        <f aca="false">X121*K121</f>
        <v>0</v>
      </c>
      <c r="Z121" s="179" t="n">
        <v>0</v>
      </c>
      <c r="AA121" s="180" t="n">
        <f aca="false">Z121*K121</f>
        <v>0</v>
      </c>
      <c r="AR121" s="10" t="s">
        <v>143</v>
      </c>
      <c r="AT121" s="10" t="s">
        <v>139</v>
      </c>
      <c r="AU121" s="10" t="s">
        <v>144</v>
      </c>
      <c r="AY121" s="10" t="s">
        <v>138</v>
      </c>
      <c r="BE121" s="181" t="n">
        <f aca="false">IF(U121="základná",N121,0)</f>
        <v>0</v>
      </c>
      <c r="BF121" s="181" t="n">
        <f aca="false">IF(U121="znížená",N121,0)</f>
        <v>176.313</v>
      </c>
      <c r="BG121" s="181" t="n">
        <f aca="false">IF(U121="zákl. prenesená",N121,0)</f>
        <v>0</v>
      </c>
      <c r="BH121" s="181" t="n">
        <f aca="false">IF(U121="zníž. prenesená",N121,0)</f>
        <v>0</v>
      </c>
      <c r="BI121" s="181" t="n">
        <f aca="false">IF(U121="nulová",N121,0)</f>
        <v>0</v>
      </c>
      <c r="BJ121" s="10" t="s">
        <v>144</v>
      </c>
      <c r="BK121" s="182" t="n">
        <f aca="false">ROUND(L121*K121,3)</f>
        <v>176.313</v>
      </c>
      <c r="BL121" s="10" t="s">
        <v>143</v>
      </c>
      <c r="BM121" s="10" t="s">
        <v>150</v>
      </c>
    </row>
    <row r="122" s="29" customFormat="true" ht="25.5" hidden="false" customHeight="true" outlineLevel="0" collapsed="false">
      <c r="B122" s="171"/>
      <c r="C122" s="172" t="s">
        <v>143</v>
      </c>
      <c r="D122" s="172" t="s">
        <v>139</v>
      </c>
      <c r="E122" s="173" t="s">
        <v>151</v>
      </c>
      <c r="F122" s="174" t="s">
        <v>152</v>
      </c>
      <c r="G122" s="174"/>
      <c r="H122" s="174"/>
      <c r="I122" s="174"/>
      <c r="J122" s="175" t="s">
        <v>142</v>
      </c>
      <c r="K122" s="176" t="n">
        <v>31.25</v>
      </c>
      <c r="L122" s="176" t="n">
        <v>7.521</v>
      </c>
      <c r="M122" s="176"/>
      <c r="N122" s="176" t="n">
        <f aca="false">ROUND(L122*K122,3)</f>
        <v>235.031</v>
      </c>
      <c r="O122" s="176"/>
      <c r="P122" s="176"/>
      <c r="Q122" s="176"/>
      <c r="R122" s="177"/>
      <c r="T122" s="178"/>
      <c r="U122" s="41" t="s">
        <v>40</v>
      </c>
      <c r="V122" s="179" t="n">
        <v>0.617</v>
      </c>
      <c r="W122" s="179" t="n">
        <f aca="false">V122*K122</f>
        <v>19.28125</v>
      </c>
      <c r="X122" s="179" t="n">
        <v>0</v>
      </c>
      <c r="Y122" s="179" t="n">
        <f aca="false">X122*K122</f>
        <v>0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235.031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235.031</v>
      </c>
      <c r="BL122" s="10" t="s">
        <v>143</v>
      </c>
      <c r="BM122" s="10" t="s">
        <v>153</v>
      </c>
    </row>
    <row r="123" s="29" customFormat="true" ht="16.5" hidden="false" customHeight="true" outlineLevel="0" collapsed="false">
      <c r="B123" s="171"/>
      <c r="C123" s="172" t="s">
        <v>154</v>
      </c>
      <c r="D123" s="172" t="s">
        <v>139</v>
      </c>
      <c r="E123" s="173" t="s">
        <v>155</v>
      </c>
      <c r="F123" s="174" t="s">
        <v>156</v>
      </c>
      <c r="G123" s="174"/>
      <c r="H123" s="174"/>
      <c r="I123" s="174"/>
      <c r="J123" s="175" t="s">
        <v>142</v>
      </c>
      <c r="K123" s="176" t="n">
        <v>31.25</v>
      </c>
      <c r="L123" s="176" t="n">
        <v>1.371</v>
      </c>
      <c r="M123" s="176"/>
      <c r="N123" s="176" t="n">
        <f aca="false">ROUND(L123*K123,3)</f>
        <v>42.844</v>
      </c>
      <c r="O123" s="176"/>
      <c r="P123" s="176"/>
      <c r="Q123" s="176"/>
      <c r="R123" s="177"/>
      <c r="T123" s="178"/>
      <c r="U123" s="41" t="s">
        <v>40</v>
      </c>
      <c r="V123" s="179" t="n">
        <v>0.009</v>
      </c>
      <c r="W123" s="179" t="n">
        <f aca="false">V123*K123</f>
        <v>0.28125</v>
      </c>
      <c r="X123" s="179" t="n">
        <v>0</v>
      </c>
      <c r="Y123" s="179" t="n">
        <f aca="false">X123*K123</f>
        <v>0</v>
      </c>
      <c r="Z123" s="179" t="n">
        <v>0</v>
      </c>
      <c r="AA123" s="180" t="n">
        <f aca="false">Z123*K123</f>
        <v>0</v>
      </c>
      <c r="AR123" s="10" t="s">
        <v>143</v>
      </c>
      <c r="AT123" s="10" t="s">
        <v>139</v>
      </c>
      <c r="AU123" s="10" t="s">
        <v>144</v>
      </c>
      <c r="AY123" s="10" t="s">
        <v>138</v>
      </c>
      <c r="BE123" s="181" t="n">
        <f aca="false">IF(U123="základná",N123,0)</f>
        <v>0</v>
      </c>
      <c r="BF123" s="181" t="n">
        <f aca="false">IF(U123="znížená",N123,0)</f>
        <v>42.844</v>
      </c>
      <c r="BG123" s="181" t="n">
        <f aca="false">IF(U123="zákl. prenesená",N123,0)</f>
        <v>0</v>
      </c>
      <c r="BH123" s="181" t="n">
        <f aca="false">IF(U123="zníž. prenesená",N123,0)</f>
        <v>0</v>
      </c>
      <c r="BI123" s="181" t="n">
        <f aca="false">IF(U123="nulová",N123,0)</f>
        <v>0</v>
      </c>
      <c r="BJ123" s="10" t="s">
        <v>144</v>
      </c>
      <c r="BK123" s="182" t="n">
        <f aca="false">ROUND(L123*K123,3)</f>
        <v>42.844</v>
      </c>
      <c r="BL123" s="10" t="s">
        <v>143</v>
      </c>
      <c r="BM123" s="10" t="s">
        <v>157</v>
      </c>
    </row>
    <row r="124" s="157" customFormat="true" ht="29.85" hidden="false" customHeight="true" outlineLevel="0" collapsed="false">
      <c r="B124" s="158"/>
      <c r="C124" s="159"/>
      <c r="D124" s="169" t="s">
        <v>194</v>
      </c>
      <c r="E124" s="169"/>
      <c r="F124" s="169"/>
      <c r="G124" s="169"/>
      <c r="H124" s="169"/>
      <c r="I124" s="169"/>
      <c r="J124" s="169"/>
      <c r="K124" s="169"/>
      <c r="L124" s="169"/>
      <c r="M124" s="169"/>
      <c r="N124" s="183" t="n">
        <f aca="false">BK124</f>
        <v>7467.57</v>
      </c>
      <c r="O124" s="183"/>
      <c r="P124" s="183"/>
      <c r="Q124" s="183"/>
      <c r="R124" s="162"/>
      <c r="T124" s="163"/>
      <c r="U124" s="159"/>
      <c r="V124" s="159"/>
      <c r="W124" s="164" t="n">
        <f aca="false">SUM(W125:W126)</f>
        <v>189.9525</v>
      </c>
      <c r="X124" s="159"/>
      <c r="Y124" s="164" t="n">
        <f aca="false">SUM(Y125:Y126)</f>
        <v>36.101121</v>
      </c>
      <c r="Z124" s="159"/>
      <c r="AA124" s="165" t="n">
        <f aca="false">SUM(AA125:AA126)</f>
        <v>0</v>
      </c>
      <c r="AR124" s="166" t="s">
        <v>81</v>
      </c>
      <c r="AT124" s="167" t="s">
        <v>72</v>
      </c>
      <c r="AU124" s="167" t="s">
        <v>81</v>
      </c>
      <c r="AY124" s="166" t="s">
        <v>138</v>
      </c>
      <c r="BK124" s="168" t="n">
        <f aca="false">SUM(BK125:BK126)</f>
        <v>7467.57</v>
      </c>
    </row>
    <row r="125" s="29" customFormat="true" ht="38.25" hidden="false" customHeight="true" outlineLevel="0" collapsed="false">
      <c r="B125" s="171"/>
      <c r="C125" s="172" t="s">
        <v>150</v>
      </c>
      <c r="D125" s="172" t="s">
        <v>139</v>
      </c>
      <c r="E125" s="173" t="s">
        <v>195</v>
      </c>
      <c r="F125" s="174" t="s">
        <v>196</v>
      </c>
      <c r="G125" s="174"/>
      <c r="H125" s="174"/>
      <c r="I125" s="174"/>
      <c r="J125" s="175" t="s">
        <v>160</v>
      </c>
      <c r="K125" s="176" t="n">
        <v>142.5</v>
      </c>
      <c r="L125" s="176" t="n">
        <v>16.612</v>
      </c>
      <c r="M125" s="176"/>
      <c r="N125" s="176" t="n">
        <f aca="false">ROUND(L125*K125,3)</f>
        <v>2367.21</v>
      </c>
      <c r="O125" s="176"/>
      <c r="P125" s="176"/>
      <c r="Q125" s="176"/>
      <c r="R125" s="177"/>
      <c r="T125" s="178"/>
      <c r="U125" s="41" t="s">
        <v>40</v>
      </c>
      <c r="V125" s="179" t="n">
        <v>1.333</v>
      </c>
      <c r="W125" s="179" t="n">
        <f aca="false">V125*K125</f>
        <v>189.9525</v>
      </c>
      <c r="X125" s="179" t="n">
        <v>0.0213412</v>
      </c>
      <c r="Y125" s="179" t="n">
        <f aca="false">X125*K125</f>
        <v>3.041121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2367.21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2367.21</v>
      </c>
      <c r="BL125" s="10" t="s">
        <v>143</v>
      </c>
      <c r="BM125" s="10" t="s">
        <v>161</v>
      </c>
    </row>
    <row r="126" s="29" customFormat="true" ht="25.5" hidden="false" customHeight="true" outlineLevel="0" collapsed="false">
      <c r="B126" s="171"/>
      <c r="C126" s="184" t="s">
        <v>162</v>
      </c>
      <c r="D126" s="184" t="s">
        <v>167</v>
      </c>
      <c r="E126" s="185" t="s">
        <v>197</v>
      </c>
      <c r="F126" s="186" t="s">
        <v>198</v>
      </c>
      <c r="G126" s="186"/>
      <c r="H126" s="186"/>
      <c r="I126" s="186"/>
      <c r="J126" s="187" t="s">
        <v>170</v>
      </c>
      <c r="K126" s="188" t="n">
        <v>570</v>
      </c>
      <c r="L126" s="188" t="n">
        <v>8.948</v>
      </c>
      <c r="M126" s="188"/>
      <c r="N126" s="188" t="n">
        <f aca="false">ROUND(L126*K126,3)</f>
        <v>5100.36</v>
      </c>
      <c r="O126" s="188"/>
      <c r="P126" s="188"/>
      <c r="Q126" s="188"/>
      <c r="R126" s="177"/>
      <c r="T126" s="178"/>
      <c r="U126" s="41" t="s">
        <v>40</v>
      </c>
      <c r="V126" s="179" t="n">
        <v>0</v>
      </c>
      <c r="W126" s="179" t="n">
        <f aca="false">V126*K126</f>
        <v>0</v>
      </c>
      <c r="X126" s="179" t="n">
        <v>0.058</v>
      </c>
      <c r="Y126" s="179" t="n">
        <f aca="false">X126*K126</f>
        <v>33.06</v>
      </c>
      <c r="Z126" s="179" t="n">
        <v>0</v>
      </c>
      <c r="AA126" s="180" t="n">
        <f aca="false">Z126*K126</f>
        <v>0</v>
      </c>
      <c r="AR126" s="10" t="s">
        <v>153</v>
      </c>
      <c r="AT126" s="10" t="s">
        <v>167</v>
      </c>
      <c r="AU126" s="10" t="s">
        <v>144</v>
      </c>
      <c r="AY126" s="10" t="s">
        <v>138</v>
      </c>
      <c r="BE126" s="181" t="n">
        <f aca="false">IF(U126="základná",N126,0)</f>
        <v>0</v>
      </c>
      <c r="BF126" s="181" t="n">
        <f aca="false">IF(U126="znížená",N126,0)</f>
        <v>5100.36</v>
      </c>
      <c r="BG126" s="181" t="n">
        <f aca="false">IF(U126="zákl. prenesená",N126,0)</f>
        <v>0</v>
      </c>
      <c r="BH126" s="181" t="n">
        <f aca="false">IF(U126="zníž. prenesená",N126,0)</f>
        <v>0</v>
      </c>
      <c r="BI126" s="181" t="n">
        <f aca="false">IF(U126="nulová",N126,0)</f>
        <v>0</v>
      </c>
      <c r="BJ126" s="10" t="s">
        <v>144</v>
      </c>
      <c r="BK126" s="182" t="n">
        <f aca="false">ROUND(L126*K126,3)</f>
        <v>5100.36</v>
      </c>
      <c r="BL126" s="10" t="s">
        <v>143</v>
      </c>
      <c r="BM126" s="10" t="s">
        <v>166</v>
      </c>
    </row>
    <row r="127" s="157" customFormat="true" ht="29.85" hidden="false" customHeight="true" outlineLevel="0" collapsed="false">
      <c r="B127" s="158"/>
      <c r="C127" s="159"/>
      <c r="D127" s="169" t="s">
        <v>119</v>
      </c>
      <c r="E127" s="169"/>
      <c r="F127" s="169"/>
      <c r="G127" s="169"/>
      <c r="H127" s="169"/>
      <c r="I127" s="169"/>
      <c r="J127" s="169"/>
      <c r="K127" s="169"/>
      <c r="L127" s="169"/>
      <c r="M127" s="169"/>
      <c r="N127" s="183" t="n">
        <f aca="false">BK127</f>
        <v>1614.357</v>
      </c>
      <c r="O127" s="183"/>
      <c r="P127" s="183"/>
      <c r="Q127" s="183"/>
      <c r="R127" s="162"/>
      <c r="T127" s="163"/>
      <c r="U127" s="159"/>
      <c r="V127" s="159"/>
      <c r="W127" s="164" t="n">
        <f aca="false">SUM(W128:W130)</f>
        <v>1.33136</v>
      </c>
      <c r="X127" s="159"/>
      <c r="Y127" s="164" t="n">
        <f aca="false">SUM(Y128:Y130)</f>
        <v>18.63382</v>
      </c>
      <c r="Z127" s="159"/>
      <c r="AA127" s="165" t="n">
        <f aca="false">SUM(AA128:AA130)</f>
        <v>0</v>
      </c>
      <c r="AR127" s="166" t="s">
        <v>81</v>
      </c>
      <c r="AT127" s="167" t="s">
        <v>72</v>
      </c>
      <c r="AU127" s="167" t="s">
        <v>81</v>
      </c>
      <c r="AY127" s="166" t="s">
        <v>138</v>
      </c>
      <c r="BK127" s="168" t="n">
        <f aca="false">SUM(BK128:BK130)</f>
        <v>1614.357</v>
      </c>
    </row>
    <row r="128" s="29" customFormat="true" ht="38.25" hidden="false" customHeight="true" outlineLevel="0" collapsed="false">
      <c r="B128" s="171"/>
      <c r="C128" s="172" t="s">
        <v>153</v>
      </c>
      <c r="D128" s="172" t="s">
        <v>139</v>
      </c>
      <c r="E128" s="173" t="s">
        <v>158</v>
      </c>
      <c r="F128" s="174" t="s">
        <v>159</v>
      </c>
      <c r="G128" s="174"/>
      <c r="H128" s="174"/>
      <c r="I128" s="174"/>
      <c r="J128" s="175" t="s">
        <v>160</v>
      </c>
      <c r="K128" s="176" t="n">
        <v>53</v>
      </c>
      <c r="L128" s="176" t="n">
        <v>4.924</v>
      </c>
      <c r="M128" s="176"/>
      <c r="N128" s="176" t="n">
        <f aca="false">ROUND(L128*K128,3)</f>
        <v>260.972</v>
      </c>
      <c r="O128" s="176"/>
      <c r="P128" s="176"/>
      <c r="Q128" s="176"/>
      <c r="R128" s="177"/>
      <c r="T128" s="178"/>
      <c r="U128" s="41" t="s">
        <v>40</v>
      </c>
      <c r="V128" s="179" t="n">
        <v>0.02512</v>
      </c>
      <c r="W128" s="179" t="n">
        <f aca="false">V128*K128</f>
        <v>1.33136</v>
      </c>
      <c r="X128" s="179" t="n">
        <v>0.2224</v>
      </c>
      <c r="Y128" s="179" t="n">
        <f aca="false">X128*K128</f>
        <v>11.7872</v>
      </c>
      <c r="Z128" s="179" t="n">
        <v>0</v>
      </c>
      <c r="AA128" s="180" t="n">
        <f aca="false">Z128*K128</f>
        <v>0</v>
      </c>
      <c r="AR128" s="10" t="s">
        <v>143</v>
      </c>
      <c r="AT128" s="10" t="s">
        <v>139</v>
      </c>
      <c r="AU128" s="10" t="s">
        <v>144</v>
      </c>
      <c r="AY128" s="10" t="s">
        <v>138</v>
      </c>
      <c r="BE128" s="181" t="n">
        <f aca="false">IF(U128="základná",N128,0)</f>
        <v>0</v>
      </c>
      <c r="BF128" s="181" t="n">
        <f aca="false">IF(U128="znížená",N128,0)</f>
        <v>260.972</v>
      </c>
      <c r="BG128" s="181" t="n">
        <f aca="false">IF(U128="zákl. prenesená",N128,0)</f>
        <v>0</v>
      </c>
      <c r="BH128" s="181" t="n">
        <f aca="false">IF(U128="zníž. prenesená",N128,0)</f>
        <v>0</v>
      </c>
      <c r="BI128" s="181" t="n">
        <f aca="false">IF(U128="nulová",N128,0)</f>
        <v>0</v>
      </c>
      <c r="BJ128" s="10" t="s">
        <v>144</v>
      </c>
      <c r="BK128" s="182" t="n">
        <f aca="false">ROUND(L128*K128,3)</f>
        <v>260.972</v>
      </c>
      <c r="BL128" s="10" t="s">
        <v>143</v>
      </c>
      <c r="BM128" s="10" t="s">
        <v>171</v>
      </c>
    </row>
    <row r="129" s="29" customFormat="true" ht="25.5" hidden="false" customHeight="true" outlineLevel="0" collapsed="false">
      <c r="B129" s="171"/>
      <c r="C129" s="172" t="s">
        <v>172</v>
      </c>
      <c r="D129" s="172" t="s">
        <v>139</v>
      </c>
      <c r="E129" s="173" t="s">
        <v>163</v>
      </c>
      <c r="F129" s="174" t="s">
        <v>164</v>
      </c>
      <c r="G129" s="174"/>
      <c r="H129" s="174"/>
      <c r="I129" s="174"/>
      <c r="J129" s="175" t="s">
        <v>165</v>
      </c>
      <c r="K129" s="176" t="n">
        <v>11</v>
      </c>
      <c r="L129" s="176" t="n">
        <v>35.792</v>
      </c>
      <c r="M129" s="176"/>
      <c r="N129" s="176" t="n">
        <f aca="false">ROUND(L129*K129,3)</f>
        <v>393.712</v>
      </c>
      <c r="O129" s="176"/>
      <c r="P129" s="176"/>
      <c r="Q129" s="176"/>
      <c r="R129" s="177"/>
      <c r="T129" s="178"/>
      <c r="U129" s="41" t="s">
        <v>40</v>
      </c>
      <c r="V129" s="179" t="n">
        <v>0</v>
      </c>
      <c r="W129" s="179" t="n">
        <f aca="false">V129*K129</f>
        <v>0</v>
      </c>
      <c r="X129" s="179" t="n">
        <v>0.46042</v>
      </c>
      <c r="Y129" s="179" t="n">
        <f aca="false">X129*K129</f>
        <v>5.06462</v>
      </c>
      <c r="Z129" s="179" t="n">
        <v>0</v>
      </c>
      <c r="AA129" s="180" t="n">
        <f aca="false">Z129*K129</f>
        <v>0</v>
      </c>
      <c r="AR129" s="10" t="s">
        <v>143</v>
      </c>
      <c r="AT129" s="10" t="s">
        <v>139</v>
      </c>
      <c r="AU129" s="10" t="s">
        <v>144</v>
      </c>
      <c r="AY129" s="10" t="s">
        <v>138</v>
      </c>
      <c r="BE129" s="181" t="n">
        <f aca="false">IF(U129="základná",N129,0)</f>
        <v>0</v>
      </c>
      <c r="BF129" s="181" t="n">
        <f aca="false">IF(U129="znížená",N129,0)</f>
        <v>393.712</v>
      </c>
      <c r="BG129" s="181" t="n">
        <f aca="false">IF(U129="zákl. prenesená",N129,0)</f>
        <v>0</v>
      </c>
      <c r="BH129" s="181" t="n">
        <f aca="false">IF(U129="zníž. prenesená",N129,0)</f>
        <v>0</v>
      </c>
      <c r="BI129" s="181" t="n">
        <f aca="false">IF(U129="nulová",N129,0)</f>
        <v>0</v>
      </c>
      <c r="BJ129" s="10" t="s">
        <v>144</v>
      </c>
      <c r="BK129" s="182" t="n">
        <f aca="false">ROUND(L129*K129,3)</f>
        <v>393.712</v>
      </c>
      <c r="BL129" s="10" t="s">
        <v>143</v>
      </c>
      <c r="BM129" s="10" t="s">
        <v>175</v>
      </c>
    </row>
    <row r="130" s="29" customFormat="true" ht="25.5" hidden="false" customHeight="true" outlineLevel="0" collapsed="false">
      <c r="B130" s="171"/>
      <c r="C130" s="184" t="s">
        <v>157</v>
      </c>
      <c r="D130" s="184" t="s">
        <v>167</v>
      </c>
      <c r="E130" s="185" t="s">
        <v>168</v>
      </c>
      <c r="F130" s="186" t="s">
        <v>169</v>
      </c>
      <c r="G130" s="186"/>
      <c r="H130" s="186"/>
      <c r="I130" s="186"/>
      <c r="J130" s="187" t="s">
        <v>170</v>
      </c>
      <c r="K130" s="188" t="n">
        <v>11</v>
      </c>
      <c r="L130" s="188" t="n">
        <v>87.243</v>
      </c>
      <c r="M130" s="188"/>
      <c r="N130" s="188" t="n">
        <f aca="false">ROUND(L130*K130,3)</f>
        <v>959.673</v>
      </c>
      <c r="O130" s="188"/>
      <c r="P130" s="188"/>
      <c r="Q130" s="188"/>
      <c r="R130" s="177"/>
      <c r="T130" s="178"/>
      <c r="U130" s="41" t="s">
        <v>40</v>
      </c>
      <c r="V130" s="179" t="n">
        <v>0</v>
      </c>
      <c r="W130" s="179" t="n">
        <f aca="false">V130*K130</f>
        <v>0</v>
      </c>
      <c r="X130" s="179" t="n">
        <v>0.162</v>
      </c>
      <c r="Y130" s="179" t="n">
        <f aca="false">X130*K130</f>
        <v>1.782</v>
      </c>
      <c r="Z130" s="179" t="n">
        <v>0</v>
      </c>
      <c r="AA130" s="180" t="n">
        <f aca="false">Z130*K130</f>
        <v>0</v>
      </c>
      <c r="AR130" s="10" t="s">
        <v>153</v>
      </c>
      <c r="AT130" s="10" t="s">
        <v>167</v>
      </c>
      <c r="AU130" s="10" t="s">
        <v>144</v>
      </c>
      <c r="AY130" s="10" t="s">
        <v>138</v>
      </c>
      <c r="BE130" s="181" t="n">
        <f aca="false">IF(U130="základná",N130,0)</f>
        <v>0</v>
      </c>
      <c r="BF130" s="181" t="n">
        <f aca="false">IF(U130="znížená",N130,0)</f>
        <v>959.673</v>
      </c>
      <c r="BG130" s="181" t="n">
        <f aca="false">IF(U130="zákl. prenesená",N130,0)</f>
        <v>0</v>
      </c>
      <c r="BH130" s="181" t="n">
        <f aca="false">IF(U130="zníž. prenesená",N130,0)</f>
        <v>0</v>
      </c>
      <c r="BI130" s="181" t="n">
        <f aca="false">IF(U130="nulová",N130,0)</f>
        <v>0</v>
      </c>
      <c r="BJ130" s="10" t="s">
        <v>144</v>
      </c>
      <c r="BK130" s="182" t="n">
        <f aca="false">ROUND(L130*K130,3)</f>
        <v>959.673</v>
      </c>
      <c r="BL130" s="10" t="s">
        <v>143</v>
      </c>
      <c r="BM130" s="10" t="s">
        <v>9</v>
      </c>
    </row>
    <row r="131" s="157" customFormat="true" ht="29.85" hidden="false" customHeight="true" outlineLevel="0" collapsed="false">
      <c r="B131" s="158"/>
      <c r="C131" s="159"/>
      <c r="D131" s="169" t="s">
        <v>120</v>
      </c>
      <c r="E131" s="169"/>
      <c r="F131" s="169"/>
      <c r="G131" s="169"/>
      <c r="H131" s="169"/>
      <c r="I131" s="169"/>
      <c r="J131" s="169"/>
      <c r="K131" s="169"/>
      <c r="L131" s="169"/>
      <c r="M131" s="169"/>
      <c r="N131" s="183" t="n">
        <f aca="false">BK131</f>
        <v>1476.42</v>
      </c>
      <c r="O131" s="183"/>
      <c r="P131" s="183"/>
      <c r="Q131" s="183"/>
      <c r="R131" s="162"/>
      <c r="T131" s="163"/>
      <c r="U131" s="159"/>
      <c r="V131" s="159"/>
      <c r="W131" s="164" t="n">
        <f aca="false">SUM(W132:W134)</f>
        <v>0</v>
      </c>
      <c r="X131" s="159"/>
      <c r="Y131" s="164" t="n">
        <f aca="false">SUM(Y132:Y134)</f>
        <v>0.26675</v>
      </c>
      <c r="Z131" s="159"/>
      <c r="AA131" s="165" t="n">
        <f aca="false">SUM(AA132:AA134)</f>
        <v>0</v>
      </c>
      <c r="AR131" s="166" t="s">
        <v>81</v>
      </c>
      <c r="AT131" s="167" t="s">
        <v>72</v>
      </c>
      <c r="AU131" s="167" t="s">
        <v>81</v>
      </c>
      <c r="AY131" s="166" t="s">
        <v>138</v>
      </c>
      <c r="BK131" s="168" t="n">
        <f aca="false">SUM(BK132:BK134)</f>
        <v>1476.42</v>
      </c>
    </row>
    <row r="132" s="29" customFormat="true" ht="25.5" hidden="false" customHeight="true" outlineLevel="0" collapsed="false">
      <c r="B132" s="171"/>
      <c r="C132" s="172" t="s">
        <v>178</v>
      </c>
      <c r="D132" s="172" t="s">
        <v>139</v>
      </c>
      <c r="E132" s="173" t="s">
        <v>173</v>
      </c>
      <c r="F132" s="174" t="s">
        <v>174</v>
      </c>
      <c r="G132" s="174"/>
      <c r="H132" s="174"/>
      <c r="I132" s="174"/>
      <c r="J132" s="175" t="s">
        <v>170</v>
      </c>
      <c r="K132" s="176" t="n">
        <v>11</v>
      </c>
      <c r="L132" s="176" t="n">
        <v>22.37</v>
      </c>
      <c r="M132" s="176"/>
      <c r="N132" s="176" t="n">
        <f aca="false">ROUND(L132*K132,3)</f>
        <v>246.07</v>
      </c>
      <c r="O132" s="176"/>
      <c r="P132" s="176"/>
      <c r="Q132" s="176"/>
      <c r="R132" s="177"/>
      <c r="T132" s="178"/>
      <c r="U132" s="41" t="s">
        <v>40</v>
      </c>
      <c r="V132" s="179" t="n">
        <v>0</v>
      </c>
      <c r="W132" s="179" t="n">
        <f aca="false">V132*K132</f>
        <v>0</v>
      </c>
      <c r="X132" s="179" t="n">
        <v>0.0042</v>
      </c>
      <c r="Y132" s="179" t="n">
        <f aca="false">X132*K132</f>
        <v>0.0462</v>
      </c>
      <c r="Z132" s="179" t="n">
        <v>0</v>
      </c>
      <c r="AA132" s="180" t="n">
        <f aca="false">Z132*K132</f>
        <v>0</v>
      </c>
      <c r="AR132" s="10" t="s">
        <v>143</v>
      </c>
      <c r="AT132" s="10" t="s">
        <v>139</v>
      </c>
      <c r="AU132" s="10" t="s">
        <v>144</v>
      </c>
      <c r="AY132" s="10" t="s">
        <v>138</v>
      </c>
      <c r="BE132" s="181" t="n">
        <f aca="false">IF(U132="základná",N132,0)</f>
        <v>0</v>
      </c>
      <c r="BF132" s="181" t="n">
        <f aca="false">IF(U132="znížená",N132,0)</f>
        <v>246.07</v>
      </c>
      <c r="BG132" s="181" t="n">
        <f aca="false">IF(U132="zákl. prenesená",N132,0)</f>
        <v>0</v>
      </c>
      <c r="BH132" s="181" t="n">
        <f aca="false">IF(U132="zníž. prenesená",N132,0)</f>
        <v>0</v>
      </c>
      <c r="BI132" s="181" t="n">
        <f aca="false">IF(U132="nulová",N132,0)</f>
        <v>0</v>
      </c>
      <c r="BJ132" s="10" t="s">
        <v>144</v>
      </c>
      <c r="BK132" s="182" t="n">
        <f aca="false">ROUND(L132*K132,3)</f>
        <v>246.07</v>
      </c>
      <c r="BL132" s="10" t="s">
        <v>143</v>
      </c>
      <c r="BM132" s="10" t="s">
        <v>181</v>
      </c>
    </row>
    <row r="133" s="29" customFormat="true" ht="25.5" hidden="false" customHeight="true" outlineLevel="0" collapsed="false">
      <c r="B133" s="171"/>
      <c r="C133" s="184" t="s">
        <v>161</v>
      </c>
      <c r="D133" s="184" t="s">
        <v>167</v>
      </c>
      <c r="E133" s="185" t="s">
        <v>176</v>
      </c>
      <c r="F133" s="186" t="s">
        <v>177</v>
      </c>
      <c r="G133" s="186"/>
      <c r="H133" s="186"/>
      <c r="I133" s="186"/>
      <c r="J133" s="187" t="s">
        <v>170</v>
      </c>
      <c r="K133" s="188" t="n">
        <v>11</v>
      </c>
      <c r="L133" s="188" t="n">
        <v>93.954</v>
      </c>
      <c r="M133" s="188"/>
      <c r="N133" s="188" t="n">
        <f aca="false">ROUND(L133*K133,3)</f>
        <v>1033.494</v>
      </c>
      <c r="O133" s="188"/>
      <c r="P133" s="188"/>
      <c r="Q133" s="188"/>
      <c r="R133" s="177"/>
      <c r="T133" s="178"/>
      <c r="U133" s="41" t="s">
        <v>40</v>
      </c>
      <c r="V133" s="179" t="n">
        <v>0</v>
      </c>
      <c r="W133" s="179" t="n">
        <f aca="false">V133*K133</f>
        <v>0</v>
      </c>
      <c r="X133" s="179" t="n">
        <v>0.02</v>
      </c>
      <c r="Y133" s="179" t="n">
        <f aca="false">X133*K133</f>
        <v>0.22</v>
      </c>
      <c r="Z133" s="179" t="n">
        <v>0</v>
      </c>
      <c r="AA133" s="180" t="n">
        <f aca="false">Z133*K133</f>
        <v>0</v>
      </c>
      <c r="AR133" s="10" t="s">
        <v>153</v>
      </c>
      <c r="AT133" s="10" t="s">
        <v>167</v>
      </c>
      <c r="AU133" s="10" t="s">
        <v>144</v>
      </c>
      <c r="AY133" s="10" t="s">
        <v>138</v>
      </c>
      <c r="BE133" s="181" t="n">
        <f aca="false">IF(U133="základná",N133,0)</f>
        <v>0</v>
      </c>
      <c r="BF133" s="181" t="n">
        <f aca="false">IF(U133="znížená",N133,0)</f>
        <v>1033.494</v>
      </c>
      <c r="BG133" s="181" t="n">
        <f aca="false">IF(U133="zákl. prenesená",N133,0)</f>
        <v>0</v>
      </c>
      <c r="BH133" s="181" t="n">
        <f aca="false">IF(U133="zníž. prenesená",N133,0)</f>
        <v>0</v>
      </c>
      <c r="BI133" s="181" t="n">
        <f aca="false">IF(U133="nulová",N133,0)</f>
        <v>0</v>
      </c>
      <c r="BJ133" s="10" t="s">
        <v>144</v>
      </c>
      <c r="BK133" s="182" t="n">
        <f aca="false">ROUND(L133*K133,3)</f>
        <v>1033.494</v>
      </c>
      <c r="BL133" s="10" t="s">
        <v>143</v>
      </c>
      <c r="BM133" s="10" t="s">
        <v>184</v>
      </c>
    </row>
    <row r="134" s="29" customFormat="true" ht="16.5" hidden="false" customHeight="true" outlineLevel="0" collapsed="false">
      <c r="B134" s="171"/>
      <c r="C134" s="184" t="s">
        <v>185</v>
      </c>
      <c r="D134" s="184" t="s">
        <v>167</v>
      </c>
      <c r="E134" s="185" t="s">
        <v>179</v>
      </c>
      <c r="F134" s="186" t="s">
        <v>180</v>
      </c>
      <c r="G134" s="186"/>
      <c r="H134" s="186"/>
      <c r="I134" s="186"/>
      <c r="J134" s="187" t="s">
        <v>170</v>
      </c>
      <c r="K134" s="188" t="n">
        <v>11</v>
      </c>
      <c r="L134" s="188" t="n">
        <v>17.896</v>
      </c>
      <c r="M134" s="188"/>
      <c r="N134" s="188" t="n">
        <f aca="false">ROUND(L134*K134,3)</f>
        <v>196.856</v>
      </c>
      <c r="O134" s="188"/>
      <c r="P134" s="188"/>
      <c r="Q134" s="188"/>
      <c r="R134" s="177"/>
      <c r="T134" s="178"/>
      <c r="U134" s="41" t="s">
        <v>40</v>
      </c>
      <c r="V134" s="179" t="n">
        <v>0</v>
      </c>
      <c r="W134" s="179" t="n">
        <f aca="false">V134*K134</f>
        <v>0</v>
      </c>
      <c r="X134" s="179" t="n">
        <v>5E-005</v>
      </c>
      <c r="Y134" s="179" t="n">
        <f aca="false">X134*K134</f>
        <v>0.00055</v>
      </c>
      <c r="Z134" s="179" t="n">
        <v>0</v>
      </c>
      <c r="AA134" s="180" t="n">
        <f aca="false">Z134*K134</f>
        <v>0</v>
      </c>
      <c r="AR134" s="10" t="s">
        <v>153</v>
      </c>
      <c r="AT134" s="10" t="s">
        <v>167</v>
      </c>
      <c r="AU134" s="10" t="s">
        <v>144</v>
      </c>
      <c r="AY134" s="10" t="s">
        <v>138</v>
      </c>
      <c r="BE134" s="181" t="n">
        <f aca="false">IF(U134="základná",N134,0)</f>
        <v>0</v>
      </c>
      <c r="BF134" s="181" t="n">
        <f aca="false">IF(U134="znížená",N134,0)</f>
        <v>196.856</v>
      </c>
      <c r="BG134" s="181" t="n">
        <f aca="false">IF(U134="zákl. prenesená",N134,0)</f>
        <v>0</v>
      </c>
      <c r="BH134" s="181" t="n">
        <f aca="false">IF(U134="zníž. prenesená",N134,0)</f>
        <v>0</v>
      </c>
      <c r="BI134" s="181" t="n">
        <f aca="false">IF(U134="nulová",N134,0)</f>
        <v>0</v>
      </c>
      <c r="BJ134" s="10" t="s">
        <v>144</v>
      </c>
      <c r="BK134" s="182" t="n">
        <f aca="false">ROUND(L134*K134,3)</f>
        <v>196.856</v>
      </c>
      <c r="BL134" s="10" t="s">
        <v>143</v>
      </c>
      <c r="BM134" s="10" t="s">
        <v>188</v>
      </c>
    </row>
    <row r="135" s="157" customFormat="true" ht="29.85" hidden="false" customHeight="true" outlineLevel="0" collapsed="false">
      <c r="B135" s="158"/>
      <c r="C135" s="159"/>
      <c r="D135" s="169" t="s">
        <v>121</v>
      </c>
      <c r="E135" s="169"/>
      <c r="F135" s="169"/>
      <c r="G135" s="169"/>
      <c r="H135" s="169"/>
      <c r="I135" s="169"/>
      <c r="J135" s="169"/>
      <c r="K135" s="169"/>
      <c r="L135" s="169"/>
      <c r="M135" s="169"/>
      <c r="N135" s="183" t="n">
        <f aca="false">BK135</f>
        <v>322.43</v>
      </c>
      <c r="O135" s="183"/>
      <c r="P135" s="183"/>
      <c r="Q135" s="183"/>
      <c r="R135" s="162"/>
      <c r="T135" s="163"/>
      <c r="U135" s="159"/>
      <c r="V135" s="159"/>
      <c r="W135" s="164" t="n">
        <f aca="false">W136</f>
        <v>1.805</v>
      </c>
      <c r="X135" s="159"/>
      <c r="Y135" s="164" t="n">
        <f aca="false">Y136</f>
        <v>0</v>
      </c>
      <c r="Z135" s="159"/>
      <c r="AA135" s="165" t="n">
        <f aca="false">AA136</f>
        <v>0</v>
      </c>
      <c r="AR135" s="166" t="s">
        <v>81</v>
      </c>
      <c r="AT135" s="167" t="s">
        <v>72</v>
      </c>
      <c r="AU135" s="167" t="s">
        <v>81</v>
      </c>
      <c r="AY135" s="166" t="s">
        <v>138</v>
      </c>
      <c r="BK135" s="168" t="n">
        <f aca="false">BK136</f>
        <v>322.43</v>
      </c>
    </row>
    <row r="136" s="29" customFormat="true" ht="25.5" hidden="false" customHeight="true" outlineLevel="0" collapsed="false">
      <c r="B136" s="171"/>
      <c r="C136" s="172" t="s">
        <v>166</v>
      </c>
      <c r="D136" s="172" t="s">
        <v>139</v>
      </c>
      <c r="E136" s="173" t="s">
        <v>202</v>
      </c>
      <c r="F136" s="174" t="s">
        <v>203</v>
      </c>
      <c r="G136" s="174"/>
      <c r="H136" s="174"/>
      <c r="I136" s="174"/>
      <c r="J136" s="175" t="s">
        <v>165</v>
      </c>
      <c r="K136" s="176" t="n">
        <v>95</v>
      </c>
      <c r="L136" s="176" t="n">
        <v>3.394</v>
      </c>
      <c r="M136" s="176"/>
      <c r="N136" s="176" t="n">
        <f aca="false">ROUND(L136*K136,3)</f>
        <v>322.43</v>
      </c>
      <c r="O136" s="176"/>
      <c r="P136" s="176"/>
      <c r="Q136" s="176"/>
      <c r="R136" s="177"/>
      <c r="T136" s="178"/>
      <c r="U136" s="41" t="s">
        <v>40</v>
      </c>
      <c r="V136" s="179" t="n">
        <v>0.019</v>
      </c>
      <c r="W136" s="179" t="n">
        <f aca="false">V136*K136</f>
        <v>1.805</v>
      </c>
      <c r="X136" s="179" t="n">
        <v>0</v>
      </c>
      <c r="Y136" s="179" t="n">
        <f aca="false">X136*K136</f>
        <v>0</v>
      </c>
      <c r="Z136" s="179" t="n">
        <v>0</v>
      </c>
      <c r="AA136" s="180" t="n">
        <f aca="false">Z136*K136</f>
        <v>0</v>
      </c>
      <c r="AR136" s="10" t="s">
        <v>143</v>
      </c>
      <c r="AT136" s="10" t="s">
        <v>139</v>
      </c>
      <c r="AU136" s="10" t="s">
        <v>144</v>
      </c>
      <c r="AY136" s="10" t="s">
        <v>138</v>
      </c>
      <c r="BE136" s="181" t="n">
        <f aca="false">IF(U136="základná",N136,0)</f>
        <v>0</v>
      </c>
      <c r="BF136" s="181" t="n">
        <f aca="false">IF(U136="znížená",N136,0)</f>
        <v>322.43</v>
      </c>
      <c r="BG136" s="181" t="n">
        <f aca="false">IF(U136="zákl. prenesená",N136,0)</f>
        <v>0</v>
      </c>
      <c r="BH136" s="181" t="n">
        <f aca="false">IF(U136="zníž. prenesená",N136,0)</f>
        <v>0</v>
      </c>
      <c r="BI136" s="181" t="n">
        <f aca="false">IF(U136="nulová",N136,0)</f>
        <v>0</v>
      </c>
      <c r="BJ136" s="10" t="s">
        <v>144</v>
      </c>
      <c r="BK136" s="182" t="n">
        <f aca="false">ROUND(L136*K136,3)</f>
        <v>322.43</v>
      </c>
      <c r="BL136" s="10" t="s">
        <v>143</v>
      </c>
      <c r="BM136" s="10" t="s">
        <v>192</v>
      </c>
    </row>
    <row r="137" s="157" customFormat="true" ht="29.85" hidden="false" customHeight="true" outlineLevel="0" collapsed="false">
      <c r="B137" s="158"/>
      <c r="C137" s="159"/>
      <c r="D137" s="169" t="s">
        <v>122</v>
      </c>
      <c r="E137" s="169"/>
      <c r="F137" s="169"/>
      <c r="G137" s="169"/>
      <c r="H137" s="169"/>
      <c r="I137" s="169"/>
      <c r="J137" s="169"/>
      <c r="K137" s="169"/>
      <c r="L137" s="169"/>
      <c r="M137" s="169"/>
      <c r="N137" s="183" t="n">
        <f aca="false">BK137</f>
        <v>414.876</v>
      </c>
      <c r="O137" s="183"/>
      <c r="P137" s="183"/>
      <c r="Q137" s="183"/>
      <c r="R137" s="162"/>
      <c r="T137" s="163"/>
      <c r="U137" s="159"/>
      <c r="V137" s="159"/>
      <c r="W137" s="164" t="n">
        <f aca="false">W138</f>
        <v>21.089952</v>
      </c>
      <c r="X137" s="159"/>
      <c r="Y137" s="164" t="n">
        <f aca="false">Y138</f>
        <v>0</v>
      </c>
      <c r="Z137" s="159"/>
      <c r="AA137" s="165" t="n">
        <f aca="false">AA138</f>
        <v>0</v>
      </c>
      <c r="AR137" s="166" t="s">
        <v>81</v>
      </c>
      <c r="AT137" s="167" t="s">
        <v>72</v>
      </c>
      <c r="AU137" s="167" t="s">
        <v>81</v>
      </c>
      <c r="AY137" s="166" t="s">
        <v>138</v>
      </c>
      <c r="BK137" s="168" t="n">
        <f aca="false">BK138</f>
        <v>414.876</v>
      </c>
    </row>
    <row r="138" s="29" customFormat="true" ht="38.25" hidden="false" customHeight="true" outlineLevel="0" collapsed="false">
      <c r="B138" s="171"/>
      <c r="C138" s="172" t="s">
        <v>201</v>
      </c>
      <c r="D138" s="172" t="s">
        <v>139</v>
      </c>
      <c r="E138" s="173" t="s">
        <v>189</v>
      </c>
      <c r="F138" s="174" t="s">
        <v>190</v>
      </c>
      <c r="G138" s="174"/>
      <c r="H138" s="174"/>
      <c r="I138" s="174"/>
      <c r="J138" s="175" t="s">
        <v>191</v>
      </c>
      <c r="K138" s="176" t="n">
        <v>53.664</v>
      </c>
      <c r="L138" s="176" t="n">
        <v>7.731</v>
      </c>
      <c r="M138" s="176"/>
      <c r="N138" s="176" t="n">
        <f aca="false">ROUND(L138*K138,3)</f>
        <v>414.876</v>
      </c>
      <c r="O138" s="176"/>
      <c r="P138" s="176"/>
      <c r="Q138" s="176"/>
      <c r="R138" s="177"/>
      <c r="T138" s="178"/>
      <c r="U138" s="189" t="s">
        <v>40</v>
      </c>
      <c r="V138" s="190" t="n">
        <v>0.393</v>
      </c>
      <c r="W138" s="190" t="n">
        <f aca="false">V138*K138</f>
        <v>21.089952</v>
      </c>
      <c r="X138" s="190" t="n">
        <v>0</v>
      </c>
      <c r="Y138" s="190" t="n">
        <f aca="false">X138*K138</f>
        <v>0</v>
      </c>
      <c r="Z138" s="190" t="n">
        <v>0</v>
      </c>
      <c r="AA138" s="191" t="n">
        <f aca="false">Z138*K138</f>
        <v>0</v>
      </c>
      <c r="AR138" s="10" t="s">
        <v>143</v>
      </c>
      <c r="AT138" s="10" t="s">
        <v>139</v>
      </c>
      <c r="AU138" s="10" t="s">
        <v>144</v>
      </c>
      <c r="AY138" s="10" t="s">
        <v>138</v>
      </c>
      <c r="BE138" s="181" t="n">
        <f aca="false">IF(U138="základná",N138,0)</f>
        <v>0</v>
      </c>
      <c r="BF138" s="181" t="n">
        <f aca="false">IF(U138="znížená",N138,0)</f>
        <v>414.876</v>
      </c>
      <c r="BG138" s="181" t="n">
        <f aca="false">IF(U138="zákl. prenesená",N138,0)</f>
        <v>0</v>
      </c>
      <c r="BH138" s="181" t="n">
        <f aca="false">IF(U138="zníž. prenesená",N138,0)</f>
        <v>0</v>
      </c>
      <c r="BI138" s="181" t="n">
        <f aca="false">IF(U138="nulová",N138,0)</f>
        <v>0</v>
      </c>
      <c r="BJ138" s="10" t="s">
        <v>144</v>
      </c>
      <c r="BK138" s="182" t="n">
        <f aca="false">ROUND(L138*K138,3)</f>
        <v>414.876</v>
      </c>
      <c r="BL138" s="10" t="s">
        <v>143</v>
      </c>
      <c r="BM138" s="10" t="s">
        <v>204</v>
      </c>
    </row>
    <row r="139" s="29" customFormat="true" ht="6.95" hidden="false" customHeight="true" outlineLevel="0" collapsed="false">
      <c r="B139" s="59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1"/>
    </row>
  </sheetData>
  <mergeCells count="110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117:Q117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N124:Q124"/>
    <mergeCell ref="F125:I125"/>
    <mergeCell ref="L125:M125"/>
    <mergeCell ref="N125:Q125"/>
    <mergeCell ref="F126:I126"/>
    <mergeCell ref="L126:M126"/>
    <mergeCell ref="N126:Q126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N135:Q135"/>
    <mergeCell ref="F136:I136"/>
    <mergeCell ref="L136:M136"/>
    <mergeCell ref="N136:Q136"/>
    <mergeCell ref="N137:Q137"/>
    <mergeCell ref="F138:I138"/>
    <mergeCell ref="L138:M138"/>
    <mergeCell ref="N138:Q138"/>
  </mergeCells>
  <hyperlinks>
    <hyperlink ref="F1" location="C2" display="1) Krycí list rozpočtu"/>
    <hyperlink ref="H1" location="C86" display="2) Rekapitulácia rozpočtu"/>
    <hyperlink ref="L1" location="C115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1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33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4" min="4" style="0" width="4.32"/>
    <col collapsed="false" customWidth="true" hidden="false" outlineLevel="0" max="5" min="5" style="0" width="17.16"/>
    <col collapsed="false" customWidth="true" hidden="false" outlineLevel="0" max="7" min="6" style="0" width="11.17"/>
    <col collapsed="false" customWidth="true" hidden="false" outlineLevel="0" max="8" min="8" style="0" width="12.5"/>
    <col collapsed="false" customWidth="true" hidden="false" outlineLevel="0" max="9" min="9" style="0" width="6.99"/>
    <col collapsed="false" customWidth="true" hidden="false" outlineLevel="0" max="10" min="10" style="0" width="5.16"/>
    <col collapsed="false" customWidth="true" hidden="false" outlineLevel="0" max="11" min="11" style="0" width="11.5"/>
    <col collapsed="false" customWidth="true" hidden="false" outlineLevel="0" max="12" min="12" style="0" width="12"/>
    <col collapsed="false" customWidth="true" hidden="false" outlineLevel="0" max="14" min="13" style="0" width="5.99"/>
    <col collapsed="false" customWidth="true" hidden="false" outlineLevel="0" max="15" min="15" style="0" width="2"/>
    <col collapsed="false" customWidth="true" hidden="false" outlineLevel="0" max="16" min="16" style="0" width="12.5"/>
    <col collapsed="false" customWidth="true" hidden="false" outlineLevel="0" max="17" min="17" style="0" width="4.16"/>
    <col collapsed="false" customWidth="true" hidden="false" outlineLevel="0" max="18" min="18" style="0" width="1.66"/>
    <col collapsed="false" customWidth="true" hidden="false" outlineLevel="0" max="19" min="19" style="0" width="8.16"/>
    <col collapsed="false" customWidth="true" hidden="true" outlineLevel="0" max="20" min="20" style="0" width="29.66"/>
    <col collapsed="false" customWidth="true" hidden="true" outlineLevel="0" max="21" min="21" style="0" width="16.33"/>
    <col collapsed="false" customWidth="true" hidden="true" outlineLevel="0" max="22" min="22" style="0" width="12.34"/>
    <col collapsed="false" customWidth="true" hidden="true" outlineLevel="0" max="23" min="23" style="0" width="16.33"/>
    <col collapsed="false" customWidth="true" hidden="true" outlineLevel="0" max="24" min="24" style="0" width="12.16"/>
    <col collapsed="false" customWidth="true" hidden="true" outlineLevel="0" max="25" min="25" style="0" width="15.01"/>
    <col collapsed="false" customWidth="true" hidden="true" outlineLevel="0" max="26" min="26" style="0" width="11"/>
    <col collapsed="false" customWidth="true" hidden="true" outlineLevel="0" max="27" min="27" style="0" width="15.01"/>
    <col collapsed="false" customWidth="true" hidden="true" outlineLevel="0" max="28" min="28" style="0" width="16.33"/>
    <col collapsed="false" customWidth="true" hidden="false" outlineLevel="0" max="29" min="29" style="0" width="11"/>
    <col collapsed="false" customWidth="true" hidden="false" outlineLevel="0" max="30" min="30" style="0" width="15.01"/>
    <col collapsed="false" customWidth="true" hidden="false" outlineLevel="0" max="31" min="31" style="0" width="16.33"/>
    <col collapsed="false" customWidth="true" hidden="false" outlineLevel="0" max="43" min="32" style="0" width="8.59"/>
    <col collapsed="false" customWidth="true" hidden="true" outlineLevel="0" max="65" min="44" style="0" width="9.33"/>
    <col collapsed="false" customWidth="true" hidden="false" outlineLevel="0" max="1025" min="66" style="0" width="8.59"/>
  </cols>
  <sheetData>
    <row r="1" customFormat="false" ht="21.75" hidden="false" customHeight="true" outlineLevel="0" collapsed="false">
      <c r="A1" s="118"/>
      <c r="B1" s="2"/>
      <c r="C1" s="2"/>
      <c r="D1" s="3" t="s">
        <v>1</v>
      </c>
      <c r="E1" s="2"/>
      <c r="F1" s="4" t="s">
        <v>102</v>
      </c>
      <c r="G1" s="4"/>
      <c r="H1" s="119" t="s">
        <v>103</v>
      </c>
      <c r="I1" s="119"/>
      <c r="J1" s="119"/>
      <c r="K1" s="119"/>
      <c r="L1" s="4" t="s">
        <v>104</v>
      </c>
      <c r="M1" s="2"/>
      <c r="N1" s="2"/>
      <c r="O1" s="3" t="s">
        <v>105</v>
      </c>
      <c r="P1" s="2"/>
      <c r="Q1" s="2"/>
      <c r="R1" s="2"/>
      <c r="S1" s="4" t="s">
        <v>106</v>
      </c>
      <c r="T1" s="4"/>
      <c r="U1" s="118"/>
      <c r="V1" s="11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97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73</v>
      </c>
    </row>
    <row r="4" customFormat="false" ht="36.95" hidden="false" customHeight="true" outlineLevel="0" collapsed="false">
      <c r="B4" s="14"/>
      <c r="C4" s="15" t="s">
        <v>107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11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14</v>
      </c>
      <c r="E6" s="18"/>
      <c r="F6" s="120" t="str">
        <f aca="false">'Rekapitulácia stavby'!K6</f>
        <v>Protipovodňové opatrenia mimo vodného toku v obci Plavnica - II.etapa vrátane naviac prác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"/>
      <c r="R6" s="16"/>
    </row>
    <row r="7" s="29" customFormat="true" ht="32.85" hidden="false" customHeight="true" outlineLevel="0" collapsed="false">
      <c r="B7" s="30"/>
      <c r="C7" s="31"/>
      <c r="D7" s="21" t="s">
        <v>108</v>
      </c>
      <c r="E7" s="31"/>
      <c r="F7" s="22" t="s">
        <v>239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1"/>
      <c r="R7" s="32"/>
    </row>
    <row r="8" s="29" customFormat="true" ht="14.45" hidden="false" customHeight="true" outlineLevel="0" collapsed="false">
      <c r="B8" s="30"/>
      <c r="C8" s="31"/>
      <c r="D8" s="23" t="s">
        <v>16</v>
      </c>
      <c r="E8" s="31"/>
      <c r="F8" s="20"/>
      <c r="G8" s="31"/>
      <c r="H8" s="31"/>
      <c r="I8" s="31"/>
      <c r="J8" s="31"/>
      <c r="K8" s="31"/>
      <c r="L8" s="31"/>
      <c r="M8" s="23" t="s">
        <v>17</v>
      </c>
      <c r="N8" s="31"/>
      <c r="O8" s="20"/>
      <c r="P8" s="31"/>
      <c r="Q8" s="31"/>
      <c r="R8" s="32"/>
    </row>
    <row r="9" s="29" customFormat="true" ht="14.45" hidden="false" customHeight="true" outlineLevel="0" collapsed="false">
      <c r="B9" s="30"/>
      <c r="C9" s="31"/>
      <c r="D9" s="23" t="s">
        <v>18</v>
      </c>
      <c r="E9" s="31"/>
      <c r="F9" s="20" t="s">
        <v>19</v>
      </c>
      <c r="G9" s="31"/>
      <c r="H9" s="31"/>
      <c r="I9" s="31"/>
      <c r="J9" s="31"/>
      <c r="K9" s="31"/>
      <c r="L9" s="31"/>
      <c r="M9" s="23" t="s">
        <v>20</v>
      </c>
      <c r="N9" s="31"/>
      <c r="O9" s="76" t="n">
        <f aca="false">'Rekapitulácia stavby'!AN8</f>
        <v>43853</v>
      </c>
      <c r="P9" s="76"/>
      <c r="Q9" s="31"/>
      <c r="R9" s="32"/>
    </row>
    <row r="10" s="29" customFormat="true" ht="10.9" hidden="false" customHeight="true" outlineLevel="0" collapsed="false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="29" customFormat="true" ht="14.45" hidden="false" customHeight="true" outlineLevel="0" collapsed="false">
      <c r="B11" s="30"/>
      <c r="C11" s="31"/>
      <c r="D11" s="23" t="s">
        <v>21</v>
      </c>
      <c r="E11" s="31"/>
      <c r="F11" s="31"/>
      <c r="G11" s="31"/>
      <c r="H11" s="31"/>
      <c r="I11" s="31"/>
      <c r="J11" s="31"/>
      <c r="K11" s="31"/>
      <c r="L11" s="31"/>
      <c r="M11" s="23" t="s">
        <v>22</v>
      </c>
      <c r="N11" s="31"/>
      <c r="O11" s="20"/>
      <c r="P11" s="20"/>
      <c r="Q11" s="31"/>
      <c r="R11" s="32"/>
    </row>
    <row r="12" s="29" customFormat="true" ht="18" hidden="false" customHeight="true" outlineLevel="0" collapsed="false">
      <c r="B12" s="30"/>
      <c r="C12" s="31"/>
      <c r="D12" s="31"/>
      <c r="E12" s="20" t="s">
        <v>23</v>
      </c>
      <c r="F12" s="31"/>
      <c r="G12" s="31"/>
      <c r="H12" s="31"/>
      <c r="I12" s="31"/>
      <c r="J12" s="31"/>
      <c r="K12" s="31"/>
      <c r="L12" s="31"/>
      <c r="M12" s="23" t="s">
        <v>24</v>
      </c>
      <c r="N12" s="31"/>
      <c r="O12" s="20"/>
      <c r="P12" s="20"/>
      <c r="Q12" s="31"/>
      <c r="R12" s="32"/>
    </row>
    <row r="13" s="29" customFormat="true" ht="6.95" hidden="false" customHeight="true" outlineLevel="0" collapsed="false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="29" customFormat="true" ht="14.45" hidden="false" customHeight="true" outlineLevel="0" collapsed="false">
      <c r="B14" s="30"/>
      <c r="C14" s="31"/>
      <c r="D14" s="23" t="s">
        <v>25</v>
      </c>
      <c r="E14" s="31"/>
      <c r="F14" s="31"/>
      <c r="G14" s="31"/>
      <c r="H14" s="31"/>
      <c r="I14" s="31"/>
      <c r="J14" s="31"/>
      <c r="K14" s="31"/>
      <c r="L14" s="31"/>
      <c r="M14" s="23" t="s">
        <v>22</v>
      </c>
      <c r="N14" s="31"/>
      <c r="O14" s="20"/>
      <c r="P14" s="20"/>
      <c r="Q14" s="31"/>
      <c r="R14" s="32"/>
    </row>
    <row r="15" s="29" customFormat="true" ht="18" hidden="false" customHeight="true" outlineLevel="0" collapsed="false">
      <c r="B15" s="30"/>
      <c r="C15" s="31"/>
      <c r="D15" s="31"/>
      <c r="E15" s="20" t="s">
        <v>26</v>
      </c>
      <c r="F15" s="31"/>
      <c r="G15" s="31"/>
      <c r="H15" s="31"/>
      <c r="I15" s="31"/>
      <c r="J15" s="31"/>
      <c r="K15" s="31"/>
      <c r="L15" s="31"/>
      <c r="M15" s="23" t="s">
        <v>24</v>
      </c>
      <c r="N15" s="31"/>
      <c r="O15" s="20"/>
      <c r="P15" s="20"/>
      <c r="Q15" s="31"/>
      <c r="R15" s="32"/>
    </row>
    <row r="16" s="29" customFormat="true" ht="6.95" hidden="false" customHeight="true" outlineLevel="0" collapsed="false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="29" customFormat="true" ht="14.45" hidden="false" customHeight="true" outlineLevel="0" collapsed="false">
      <c r="B17" s="30"/>
      <c r="C17" s="31"/>
      <c r="D17" s="23" t="s">
        <v>27</v>
      </c>
      <c r="E17" s="31"/>
      <c r="F17" s="31"/>
      <c r="G17" s="31"/>
      <c r="H17" s="31"/>
      <c r="I17" s="31"/>
      <c r="J17" s="31"/>
      <c r="K17" s="31"/>
      <c r="L17" s="31"/>
      <c r="M17" s="23" t="s">
        <v>22</v>
      </c>
      <c r="N17" s="31"/>
      <c r="O17" s="20"/>
      <c r="P17" s="20"/>
      <c r="Q17" s="31"/>
      <c r="R17" s="32"/>
    </row>
    <row r="18" s="29" customFormat="true" ht="18" hidden="false" customHeight="true" outlineLevel="0" collapsed="false">
      <c r="B18" s="30"/>
      <c r="C18" s="31"/>
      <c r="D18" s="31"/>
      <c r="E18" s="20" t="s">
        <v>28</v>
      </c>
      <c r="F18" s="31"/>
      <c r="G18" s="31"/>
      <c r="H18" s="31"/>
      <c r="I18" s="31"/>
      <c r="J18" s="31"/>
      <c r="K18" s="31"/>
      <c r="L18" s="31"/>
      <c r="M18" s="23" t="s">
        <v>24</v>
      </c>
      <c r="N18" s="31"/>
      <c r="O18" s="20"/>
      <c r="P18" s="20"/>
      <c r="Q18" s="31"/>
      <c r="R18" s="32"/>
    </row>
    <row r="19" s="29" customFormat="true" ht="6.95" hidden="false" customHeight="true" outlineLevel="0" collapsed="false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="29" customFormat="true" ht="14.45" hidden="false" customHeight="true" outlineLevel="0" collapsed="false">
      <c r="B20" s="30"/>
      <c r="C20" s="31"/>
      <c r="D20" s="23" t="s">
        <v>31</v>
      </c>
      <c r="E20" s="31"/>
      <c r="F20" s="31"/>
      <c r="G20" s="31"/>
      <c r="H20" s="31"/>
      <c r="I20" s="31"/>
      <c r="J20" s="31"/>
      <c r="K20" s="31"/>
      <c r="L20" s="31"/>
      <c r="M20" s="23" t="s">
        <v>22</v>
      </c>
      <c r="N20" s="31"/>
      <c r="O20" s="20"/>
      <c r="P20" s="20"/>
      <c r="Q20" s="31"/>
      <c r="R20" s="32"/>
    </row>
    <row r="21" s="29" customFormat="true" ht="18" hidden="false" customHeight="true" outlineLevel="0" collapsed="false">
      <c r="B21" s="30"/>
      <c r="C21" s="31"/>
      <c r="D21" s="31"/>
      <c r="E21" s="20" t="s">
        <v>32</v>
      </c>
      <c r="F21" s="31"/>
      <c r="G21" s="31"/>
      <c r="H21" s="31"/>
      <c r="I21" s="31"/>
      <c r="J21" s="31"/>
      <c r="K21" s="31"/>
      <c r="L21" s="31"/>
      <c r="M21" s="23" t="s">
        <v>24</v>
      </c>
      <c r="N21" s="31"/>
      <c r="O21" s="20"/>
      <c r="P21" s="20"/>
      <c r="Q21" s="31"/>
      <c r="R21" s="32"/>
    </row>
    <row r="22" s="29" customFormat="true" ht="6.95" hidden="false" customHeight="true" outlineLevel="0" collapsed="false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="29" customFormat="true" ht="14.45" hidden="false" customHeight="true" outlineLevel="0" collapsed="false">
      <c r="B23" s="30"/>
      <c r="C23" s="31"/>
      <c r="D23" s="23" t="s">
        <v>33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="29" customFormat="true" ht="16.5" hidden="false" customHeight="true" outlineLevel="0" collapsed="false">
      <c r="B24" s="30"/>
      <c r="C24" s="31"/>
      <c r="D24" s="31"/>
      <c r="E24" s="25"/>
      <c r="F24" s="25"/>
      <c r="G24" s="25"/>
      <c r="H24" s="25"/>
      <c r="I24" s="25"/>
      <c r="J24" s="25"/>
      <c r="K24" s="25"/>
      <c r="L24" s="25"/>
      <c r="M24" s="31"/>
      <c r="N24" s="31"/>
      <c r="O24" s="31"/>
      <c r="P24" s="31"/>
      <c r="Q24" s="31"/>
      <c r="R24" s="32"/>
    </row>
    <row r="25" s="29" customFormat="true" ht="6.95" hidden="false" customHeight="true" outlineLevel="0" collapsed="false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="29" customFormat="true" ht="6.95" hidden="false" customHeight="true" outlineLevel="0" collapsed="false">
      <c r="B26" s="30"/>
      <c r="C26" s="3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1"/>
      <c r="R26" s="32"/>
    </row>
    <row r="27" s="29" customFormat="true" ht="14.45" hidden="false" customHeight="true" outlineLevel="0" collapsed="false">
      <c r="B27" s="30"/>
      <c r="C27" s="31"/>
      <c r="D27" s="121" t="s">
        <v>110</v>
      </c>
      <c r="E27" s="31"/>
      <c r="F27" s="31"/>
      <c r="G27" s="31"/>
      <c r="H27" s="31"/>
      <c r="I27" s="31"/>
      <c r="J27" s="31"/>
      <c r="K27" s="31"/>
      <c r="L27" s="31"/>
      <c r="M27" s="28" t="n">
        <f aca="false">N88</f>
        <v>12092.464</v>
      </c>
      <c r="N27" s="28"/>
      <c r="O27" s="28"/>
      <c r="P27" s="28"/>
      <c r="Q27" s="31"/>
      <c r="R27" s="32"/>
    </row>
    <row r="28" s="29" customFormat="true" ht="14.45" hidden="false" customHeight="true" outlineLevel="0" collapsed="false">
      <c r="B28" s="30"/>
      <c r="C28" s="31"/>
      <c r="D28" s="27" t="s">
        <v>111</v>
      </c>
      <c r="E28" s="31"/>
      <c r="F28" s="31"/>
      <c r="G28" s="31"/>
      <c r="H28" s="31"/>
      <c r="I28" s="31"/>
      <c r="J28" s="31"/>
      <c r="K28" s="31"/>
      <c r="L28" s="31"/>
      <c r="M28" s="28" t="n">
        <f aca="false">N96</f>
        <v>0</v>
      </c>
      <c r="N28" s="28"/>
      <c r="O28" s="28"/>
      <c r="P28" s="28"/>
      <c r="Q28" s="31"/>
      <c r="R28" s="32"/>
    </row>
    <row r="29" s="29" customFormat="true" ht="6.95" hidden="false" customHeight="true" outlineLevel="0" collapsed="false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="29" customFormat="true" ht="25.35" hidden="false" customHeight="true" outlineLevel="0" collapsed="false">
      <c r="B30" s="30"/>
      <c r="C30" s="31"/>
      <c r="D30" s="122" t="s">
        <v>36</v>
      </c>
      <c r="E30" s="31"/>
      <c r="F30" s="31"/>
      <c r="G30" s="31"/>
      <c r="H30" s="31"/>
      <c r="I30" s="31"/>
      <c r="J30" s="31"/>
      <c r="K30" s="31"/>
      <c r="L30" s="31"/>
      <c r="M30" s="123" t="n">
        <f aca="false">ROUND(M27+M28,2)</f>
        <v>12092.46</v>
      </c>
      <c r="N30" s="123"/>
      <c r="O30" s="123"/>
      <c r="P30" s="123"/>
      <c r="Q30" s="31"/>
      <c r="R30" s="32"/>
    </row>
    <row r="31" s="29" customFormat="true" ht="6.95" hidden="false" customHeight="true" outlineLevel="0" collapsed="false">
      <c r="B31" s="30"/>
      <c r="C31" s="3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1"/>
      <c r="R31" s="32"/>
    </row>
    <row r="32" s="29" customFormat="true" ht="14.45" hidden="false" customHeight="true" outlineLevel="0" collapsed="false">
      <c r="B32" s="30"/>
      <c r="C32" s="31"/>
      <c r="D32" s="39" t="s">
        <v>37</v>
      </c>
      <c r="E32" s="39" t="s">
        <v>38</v>
      </c>
      <c r="F32" s="40" t="n">
        <v>0.2</v>
      </c>
      <c r="G32" s="124" t="s">
        <v>39</v>
      </c>
      <c r="H32" s="125" t="n">
        <f aca="false">ROUND((SUM(BE96:BE97)+SUM(BE115:BE129)), 2)</f>
        <v>0</v>
      </c>
      <c r="I32" s="125"/>
      <c r="J32" s="125"/>
      <c r="K32" s="31"/>
      <c r="L32" s="31"/>
      <c r="M32" s="125" t="n">
        <f aca="false">ROUND(ROUND((SUM(BE96:BE97)+SUM(BE115:BE129)), 2)*F32, 2)</f>
        <v>0</v>
      </c>
      <c r="N32" s="125"/>
      <c r="O32" s="125"/>
      <c r="P32" s="125"/>
      <c r="Q32" s="31"/>
      <c r="R32" s="32"/>
    </row>
    <row r="33" s="29" customFormat="true" ht="14.45" hidden="false" customHeight="true" outlineLevel="0" collapsed="false">
      <c r="B33" s="30"/>
      <c r="C33" s="31"/>
      <c r="D33" s="31"/>
      <c r="E33" s="39" t="s">
        <v>40</v>
      </c>
      <c r="F33" s="40" t="n">
        <v>0.2</v>
      </c>
      <c r="G33" s="124" t="s">
        <v>39</v>
      </c>
      <c r="H33" s="125" t="n">
        <f aca="false">ROUND((SUM(BF96:BF97)+SUM(BF115:BF129)), 2)</f>
        <v>12092.46</v>
      </c>
      <c r="I33" s="125"/>
      <c r="J33" s="125"/>
      <c r="K33" s="31"/>
      <c r="L33" s="31"/>
      <c r="M33" s="125" t="n">
        <f aca="false">ROUND(ROUND((SUM(BF96:BF97)+SUM(BF115:BF129)), 2)*F33, 2)</f>
        <v>2418.49</v>
      </c>
      <c r="N33" s="125"/>
      <c r="O33" s="125"/>
      <c r="P33" s="125"/>
      <c r="Q33" s="31"/>
      <c r="R33" s="32"/>
    </row>
    <row r="34" s="29" customFormat="true" ht="14.45" hidden="true" customHeight="true" outlineLevel="0" collapsed="false">
      <c r="B34" s="30"/>
      <c r="C34" s="31"/>
      <c r="D34" s="31"/>
      <c r="E34" s="39" t="s">
        <v>41</v>
      </c>
      <c r="F34" s="40" t="n">
        <v>0.2</v>
      </c>
      <c r="G34" s="124" t="s">
        <v>39</v>
      </c>
      <c r="H34" s="125" t="n">
        <f aca="false">ROUND((SUM(BG96:BG97)+SUM(BG115:BG129)), 2)</f>
        <v>0</v>
      </c>
      <c r="I34" s="125"/>
      <c r="J34" s="125"/>
      <c r="K34" s="31"/>
      <c r="L34" s="31"/>
      <c r="M34" s="125" t="n">
        <v>0</v>
      </c>
      <c r="N34" s="125"/>
      <c r="O34" s="125"/>
      <c r="P34" s="125"/>
      <c r="Q34" s="31"/>
      <c r="R34" s="32"/>
    </row>
    <row r="35" s="29" customFormat="true" ht="14.45" hidden="true" customHeight="true" outlineLevel="0" collapsed="false">
      <c r="B35" s="30"/>
      <c r="C35" s="31"/>
      <c r="D35" s="31"/>
      <c r="E35" s="39" t="s">
        <v>42</v>
      </c>
      <c r="F35" s="40" t="n">
        <v>0.2</v>
      </c>
      <c r="G35" s="124" t="s">
        <v>39</v>
      </c>
      <c r="H35" s="125" t="n">
        <f aca="false">ROUND((SUM(BH96:BH97)+SUM(BH115:BH129)), 2)</f>
        <v>0</v>
      </c>
      <c r="I35" s="125"/>
      <c r="J35" s="125"/>
      <c r="K35" s="31"/>
      <c r="L35" s="31"/>
      <c r="M35" s="125" t="n">
        <v>0</v>
      </c>
      <c r="N35" s="125"/>
      <c r="O35" s="125"/>
      <c r="P35" s="125"/>
      <c r="Q35" s="31"/>
      <c r="R35" s="32"/>
    </row>
    <row r="36" s="29" customFormat="true" ht="14.45" hidden="true" customHeight="true" outlineLevel="0" collapsed="false">
      <c r="B36" s="30"/>
      <c r="C36" s="31"/>
      <c r="D36" s="31"/>
      <c r="E36" s="39" t="s">
        <v>43</v>
      </c>
      <c r="F36" s="40" t="n">
        <v>0</v>
      </c>
      <c r="G36" s="124" t="s">
        <v>39</v>
      </c>
      <c r="H36" s="125" t="n">
        <f aca="false">ROUND((SUM(BI96:BI97)+SUM(BI115:BI129)), 2)</f>
        <v>0</v>
      </c>
      <c r="I36" s="125"/>
      <c r="J36" s="125"/>
      <c r="K36" s="31"/>
      <c r="L36" s="31"/>
      <c r="M36" s="125" t="n">
        <v>0</v>
      </c>
      <c r="N36" s="125"/>
      <c r="O36" s="125"/>
      <c r="P36" s="125"/>
      <c r="Q36" s="31"/>
      <c r="R36" s="32"/>
    </row>
    <row r="37" s="29" customFormat="true" ht="6.95" hidden="false" customHeight="true" outlineLevel="0" collapsed="false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="29" customFormat="true" ht="25.35" hidden="false" customHeight="true" outlineLevel="0" collapsed="false">
      <c r="B38" s="30"/>
      <c r="C38" s="116"/>
      <c r="D38" s="126" t="s">
        <v>44</v>
      </c>
      <c r="E38" s="80"/>
      <c r="F38" s="80"/>
      <c r="G38" s="127" t="s">
        <v>45</v>
      </c>
      <c r="H38" s="128" t="s">
        <v>46</v>
      </c>
      <c r="I38" s="80"/>
      <c r="J38" s="80"/>
      <c r="K38" s="80"/>
      <c r="L38" s="129" t="n">
        <f aca="false">SUM(M30:M36)</f>
        <v>14510.95</v>
      </c>
      <c r="M38" s="129"/>
      <c r="N38" s="129"/>
      <c r="O38" s="129"/>
      <c r="P38" s="129"/>
      <c r="Q38" s="116"/>
      <c r="R38" s="32"/>
    </row>
    <row r="39" s="29" customFormat="true" ht="14.45" hidden="false" customHeight="true" outlineLevel="0" collapsed="false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="29" customFormat="true" ht="14.45" hidden="false" customHeight="true" outlineLevel="0" collapsed="false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9" customFormat="true" ht="15" hidden="false" customHeight="false" outlineLevel="0" collapsed="false">
      <c r="B50" s="30"/>
      <c r="C50" s="31"/>
      <c r="D50" s="50" t="s">
        <v>47</v>
      </c>
      <c r="E50" s="51"/>
      <c r="F50" s="51"/>
      <c r="G50" s="51"/>
      <c r="H50" s="52"/>
      <c r="I50" s="31"/>
      <c r="J50" s="50" t="s">
        <v>48</v>
      </c>
      <c r="K50" s="51"/>
      <c r="L50" s="51"/>
      <c r="M50" s="51"/>
      <c r="N50" s="51"/>
      <c r="O50" s="51"/>
      <c r="P50" s="52"/>
      <c r="Q50" s="31"/>
      <c r="R50" s="32"/>
    </row>
    <row r="51" customFormat="false" ht="13.5" hidden="false" customHeight="false" outlineLevel="0" collapsed="false">
      <c r="B51" s="14"/>
      <c r="C51" s="18"/>
      <c r="D51" s="53"/>
      <c r="E51" s="18"/>
      <c r="F51" s="18"/>
      <c r="G51" s="18"/>
      <c r="H51" s="54"/>
      <c r="I51" s="18"/>
      <c r="J51" s="53"/>
      <c r="K51" s="18"/>
      <c r="L51" s="18"/>
      <c r="M51" s="18"/>
      <c r="N51" s="18"/>
      <c r="O51" s="18"/>
      <c r="P51" s="54"/>
      <c r="Q51" s="18"/>
      <c r="R51" s="16"/>
    </row>
    <row r="52" customFormat="false" ht="13.5" hidden="false" customHeight="false" outlineLevel="0" collapsed="false">
      <c r="B52" s="14"/>
      <c r="C52" s="18"/>
      <c r="D52" s="53"/>
      <c r="E52" s="18"/>
      <c r="F52" s="18"/>
      <c r="G52" s="18"/>
      <c r="H52" s="54"/>
      <c r="I52" s="18"/>
      <c r="J52" s="53"/>
      <c r="K52" s="18"/>
      <c r="L52" s="18"/>
      <c r="M52" s="18"/>
      <c r="N52" s="18"/>
      <c r="O52" s="18"/>
      <c r="P52" s="54"/>
      <c r="Q52" s="18"/>
      <c r="R52" s="16"/>
    </row>
    <row r="53" customFormat="false" ht="13.5" hidden="false" customHeight="false" outlineLevel="0" collapsed="false">
      <c r="B53" s="14"/>
      <c r="C53" s="18"/>
      <c r="D53" s="53"/>
      <c r="E53" s="18"/>
      <c r="F53" s="18"/>
      <c r="G53" s="18"/>
      <c r="H53" s="54"/>
      <c r="I53" s="18"/>
      <c r="J53" s="53"/>
      <c r="K53" s="18"/>
      <c r="L53" s="18"/>
      <c r="M53" s="18"/>
      <c r="N53" s="18"/>
      <c r="O53" s="18"/>
      <c r="P53" s="54"/>
      <c r="Q53" s="18"/>
      <c r="R53" s="16"/>
    </row>
    <row r="54" customFormat="false" ht="13.5" hidden="false" customHeight="false" outlineLevel="0" collapsed="false">
      <c r="B54" s="14"/>
      <c r="C54" s="18"/>
      <c r="D54" s="53"/>
      <c r="E54" s="18"/>
      <c r="F54" s="18"/>
      <c r="G54" s="18"/>
      <c r="H54" s="54"/>
      <c r="I54" s="18"/>
      <c r="J54" s="53"/>
      <c r="K54" s="18"/>
      <c r="L54" s="18"/>
      <c r="M54" s="18"/>
      <c r="N54" s="18"/>
      <c r="O54" s="18"/>
      <c r="P54" s="54"/>
      <c r="Q54" s="18"/>
      <c r="R54" s="16"/>
    </row>
    <row r="55" customFormat="false" ht="13.5" hidden="false" customHeight="false" outlineLevel="0" collapsed="false">
      <c r="B55" s="14"/>
      <c r="C55" s="18"/>
      <c r="D55" s="53"/>
      <c r="E55" s="18"/>
      <c r="F55" s="18"/>
      <c r="G55" s="18"/>
      <c r="H55" s="54"/>
      <c r="I55" s="18"/>
      <c r="J55" s="53"/>
      <c r="K55" s="18"/>
      <c r="L55" s="18"/>
      <c r="M55" s="18"/>
      <c r="N55" s="18"/>
      <c r="O55" s="18"/>
      <c r="P55" s="54"/>
      <c r="Q55" s="18"/>
      <c r="R55" s="16"/>
    </row>
    <row r="56" customFormat="false" ht="13.5" hidden="false" customHeight="false" outlineLevel="0" collapsed="false">
      <c r="B56" s="14"/>
      <c r="C56" s="18"/>
      <c r="D56" s="53"/>
      <c r="E56" s="18"/>
      <c r="F56" s="18"/>
      <c r="G56" s="18"/>
      <c r="H56" s="54"/>
      <c r="I56" s="18"/>
      <c r="J56" s="53"/>
      <c r="K56" s="18"/>
      <c r="L56" s="18"/>
      <c r="M56" s="18"/>
      <c r="N56" s="18"/>
      <c r="O56" s="18"/>
      <c r="P56" s="54"/>
      <c r="Q56" s="18"/>
      <c r="R56" s="16"/>
    </row>
    <row r="57" customFormat="false" ht="13.5" hidden="false" customHeight="false" outlineLevel="0" collapsed="false">
      <c r="B57" s="14"/>
      <c r="C57" s="18"/>
      <c r="D57" s="53"/>
      <c r="E57" s="18"/>
      <c r="F57" s="18"/>
      <c r="G57" s="18"/>
      <c r="H57" s="54"/>
      <c r="I57" s="18"/>
      <c r="J57" s="53"/>
      <c r="K57" s="18"/>
      <c r="L57" s="18"/>
      <c r="M57" s="18"/>
      <c r="N57" s="18"/>
      <c r="O57" s="18"/>
      <c r="P57" s="54"/>
      <c r="Q57" s="18"/>
      <c r="R57" s="16"/>
    </row>
    <row r="58" customFormat="false" ht="13.5" hidden="false" customHeight="false" outlineLevel="0" collapsed="false">
      <c r="B58" s="14"/>
      <c r="C58" s="18"/>
      <c r="D58" s="53"/>
      <c r="E58" s="18"/>
      <c r="F58" s="18"/>
      <c r="G58" s="18"/>
      <c r="H58" s="54"/>
      <c r="I58" s="18"/>
      <c r="J58" s="53"/>
      <c r="K58" s="18"/>
      <c r="L58" s="18"/>
      <c r="M58" s="18"/>
      <c r="N58" s="18"/>
      <c r="O58" s="18"/>
      <c r="P58" s="54"/>
      <c r="Q58" s="18"/>
      <c r="R58" s="16"/>
    </row>
    <row r="59" s="29" customFormat="true" ht="15" hidden="false" customHeight="false" outlineLevel="0" collapsed="false">
      <c r="B59" s="30"/>
      <c r="C59" s="31"/>
      <c r="D59" s="55" t="s">
        <v>49</v>
      </c>
      <c r="E59" s="56"/>
      <c r="F59" s="56"/>
      <c r="G59" s="57" t="s">
        <v>50</v>
      </c>
      <c r="H59" s="58"/>
      <c r="I59" s="31"/>
      <c r="J59" s="55" t="s">
        <v>49</v>
      </c>
      <c r="K59" s="56"/>
      <c r="L59" s="56"/>
      <c r="M59" s="56"/>
      <c r="N59" s="57" t="s">
        <v>50</v>
      </c>
      <c r="O59" s="56"/>
      <c r="P59" s="58"/>
      <c r="Q59" s="31"/>
      <c r="R59" s="32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9" customFormat="true" ht="15" hidden="false" customHeight="false" outlineLevel="0" collapsed="false">
      <c r="B61" s="30"/>
      <c r="C61" s="31"/>
      <c r="D61" s="50" t="s">
        <v>51</v>
      </c>
      <c r="E61" s="51"/>
      <c r="F61" s="51"/>
      <c r="G61" s="51"/>
      <c r="H61" s="52"/>
      <c r="I61" s="31"/>
      <c r="J61" s="50" t="s">
        <v>52</v>
      </c>
      <c r="K61" s="51"/>
      <c r="L61" s="51"/>
      <c r="M61" s="51"/>
      <c r="N61" s="51"/>
      <c r="O61" s="51"/>
      <c r="P61" s="52"/>
      <c r="Q61" s="31"/>
      <c r="R61" s="32"/>
    </row>
    <row r="62" customFormat="false" ht="13.5" hidden="false" customHeight="false" outlineLevel="0" collapsed="false">
      <c r="B62" s="14"/>
      <c r="C62" s="18"/>
      <c r="D62" s="53"/>
      <c r="E62" s="18"/>
      <c r="F62" s="18"/>
      <c r="G62" s="18"/>
      <c r="H62" s="54"/>
      <c r="I62" s="18"/>
      <c r="J62" s="53"/>
      <c r="K62" s="18"/>
      <c r="L62" s="18"/>
      <c r="M62" s="18"/>
      <c r="N62" s="18"/>
      <c r="O62" s="18"/>
      <c r="P62" s="54"/>
      <c r="Q62" s="18"/>
      <c r="R62" s="16"/>
    </row>
    <row r="63" customFormat="false" ht="13.5" hidden="false" customHeight="false" outlineLevel="0" collapsed="false">
      <c r="B63" s="14"/>
      <c r="C63" s="18"/>
      <c r="D63" s="53"/>
      <c r="E63" s="18"/>
      <c r="F63" s="18"/>
      <c r="G63" s="18"/>
      <c r="H63" s="54"/>
      <c r="I63" s="18"/>
      <c r="J63" s="53"/>
      <c r="K63" s="18"/>
      <c r="L63" s="18"/>
      <c r="M63" s="18"/>
      <c r="N63" s="18"/>
      <c r="O63" s="18"/>
      <c r="P63" s="54"/>
      <c r="Q63" s="18"/>
      <c r="R63" s="16"/>
    </row>
    <row r="64" customFormat="false" ht="13.5" hidden="false" customHeight="false" outlineLevel="0" collapsed="false">
      <c r="B64" s="14"/>
      <c r="C64" s="18"/>
      <c r="D64" s="53"/>
      <c r="E64" s="18"/>
      <c r="F64" s="18"/>
      <c r="G64" s="18"/>
      <c r="H64" s="54"/>
      <c r="I64" s="18"/>
      <c r="J64" s="53"/>
      <c r="K64" s="18"/>
      <c r="L64" s="18"/>
      <c r="M64" s="18"/>
      <c r="N64" s="18"/>
      <c r="O64" s="18"/>
      <c r="P64" s="54"/>
      <c r="Q64" s="18"/>
      <c r="R64" s="16"/>
    </row>
    <row r="65" customFormat="false" ht="13.5" hidden="false" customHeight="false" outlineLevel="0" collapsed="false">
      <c r="B65" s="14"/>
      <c r="C65" s="18"/>
      <c r="D65" s="53"/>
      <c r="E65" s="18"/>
      <c r="F65" s="18"/>
      <c r="G65" s="18"/>
      <c r="H65" s="54"/>
      <c r="I65" s="18"/>
      <c r="J65" s="53"/>
      <c r="K65" s="18"/>
      <c r="L65" s="18"/>
      <c r="M65" s="18"/>
      <c r="N65" s="18"/>
      <c r="O65" s="18"/>
      <c r="P65" s="54"/>
      <c r="Q65" s="18"/>
      <c r="R65" s="16"/>
    </row>
    <row r="66" customFormat="false" ht="13.5" hidden="false" customHeight="false" outlineLevel="0" collapsed="false">
      <c r="B66" s="14"/>
      <c r="C66" s="18"/>
      <c r="D66" s="53"/>
      <c r="E66" s="18"/>
      <c r="F66" s="18"/>
      <c r="G66" s="18"/>
      <c r="H66" s="54"/>
      <c r="I66" s="18"/>
      <c r="J66" s="53"/>
      <c r="K66" s="18"/>
      <c r="L66" s="18"/>
      <c r="M66" s="18"/>
      <c r="N66" s="18"/>
      <c r="O66" s="18"/>
      <c r="P66" s="54"/>
      <c r="Q66" s="18"/>
      <c r="R66" s="16"/>
    </row>
    <row r="67" customFormat="false" ht="13.5" hidden="false" customHeight="false" outlineLevel="0" collapsed="false">
      <c r="B67" s="14"/>
      <c r="C67" s="18"/>
      <c r="D67" s="53"/>
      <c r="E67" s="18"/>
      <c r="F67" s="18"/>
      <c r="G67" s="18"/>
      <c r="H67" s="54"/>
      <c r="I67" s="18"/>
      <c r="J67" s="53"/>
      <c r="K67" s="18"/>
      <c r="L67" s="18"/>
      <c r="M67" s="18"/>
      <c r="N67" s="18"/>
      <c r="O67" s="18"/>
      <c r="P67" s="54"/>
      <c r="Q67" s="18"/>
      <c r="R67" s="16"/>
    </row>
    <row r="68" customFormat="false" ht="13.5" hidden="false" customHeight="false" outlineLevel="0" collapsed="false">
      <c r="B68" s="14"/>
      <c r="C68" s="18"/>
      <c r="D68" s="53"/>
      <c r="E68" s="18"/>
      <c r="F68" s="18"/>
      <c r="G68" s="18"/>
      <c r="H68" s="54"/>
      <c r="I68" s="18"/>
      <c r="J68" s="53"/>
      <c r="K68" s="18"/>
      <c r="L68" s="18"/>
      <c r="M68" s="18"/>
      <c r="N68" s="18"/>
      <c r="O68" s="18"/>
      <c r="P68" s="54"/>
      <c r="Q68" s="18"/>
      <c r="R68" s="16"/>
    </row>
    <row r="69" customFormat="false" ht="13.5" hidden="false" customHeight="false" outlineLevel="0" collapsed="false">
      <c r="B69" s="14"/>
      <c r="C69" s="18"/>
      <c r="D69" s="53"/>
      <c r="E69" s="18"/>
      <c r="F69" s="18"/>
      <c r="G69" s="18"/>
      <c r="H69" s="54"/>
      <c r="I69" s="18"/>
      <c r="J69" s="53"/>
      <c r="K69" s="18"/>
      <c r="L69" s="18"/>
      <c r="M69" s="18"/>
      <c r="N69" s="18"/>
      <c r="O69" s="18"/>
      <c r="P69" s="54"/>
      <c r="Q69" s="18"/>
      <c r="R69" s="16"/>
    </row>
    <row r="70" s="29" customFormat="true" ht="15" hidden="false" customHeight="false" outlineLevel="0" collapsed="false">
      <c r="B70" s="30"/>
      <c r="C70" s="31"/>
      <c r="D70" s="55" t="s">
        <v>49</v>
      </c>
      <c r="E70" s="56"/>
      <c r="F70" s="56"/>
      <c r="G70" s="57" t="s">
        <v>50</v>
      </c>
      <c r="H70" s="58"/>
      <c r="I70" s="31"/>
      <c r="J70" s="55" t="s">
        <v>49</v>
      </c>
      <c r="K70" s="56"/>
      <c r="L70" s="56"/>
      <c r="M70" s="56"/>
      <c r="N70" s="57" t="s">
        <v>50</v>
      </c>
      <c r="O70" s="56"/>
      <c r="P70" s="58"/>
      <c r="Q70" s="31"/>
      <c r="R70" s="32"/>
    </row>
    <row r="71" s="29" customFormat="true" ht="14.45" hidden="false" customHeight="true" outlineLevel="0" collapsed="false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="29" customFormat="true" ht="6.95" hidden="false" customHeight="true" outlineLevel="0" collapsed="false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="29" customFormat="true" ht="36.95" hidden="false" customHeight="true" outlineLevel="0" collapsed="false">
      <c r="B76" s="30"/>
      <c r="C76" s="15" t="s">
        <v>112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2"/>
    </row>
    <row r="77" s="29" customFormat="true" ht="6.95" hidden="false" customHeight="true" outlineLevel="0" collapsed="false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="29" customFormat="true" ht="30" hidden="false" customHeight="true" outlineLevel="0" collapsed="false">
      <c r="B78" s="30"/>
      <c r="C78" s="23" t="s">
        <v>14</v>
      </c>
      <c r="D78" s="31"/>
      <c r="E78" s="31"/>
      <c r="F78" s="120" t="str">
        <f aca="false">F6</f>
        <v>Protipovodňové opatrenia mimo vodného toku v obci Plavnica - II.etapa vrátane naviac prác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31"/>
      <c r="R78" s="32"/>
    </row>
    <row r="79" s="29" customFormat="true" ht="36.95" hidden="false" customHeight="true" outlineLevel="0" collapsed="false">
      <c r="B79" s="30"/>
      <c r="C79" s="71" t="s">
        <v>108</v>
      </c>
      <c r="D79" s="31"/>
      <c r="E79" s="31"/>
      <c r="F79" s="73" t="str">
        <f aca="false">F7</f>
        <v>010 - SO 01.10 Lokalita 10 - Pri Taborisku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31"/>
      <c r="R79" s="32"/>
    </row>
    <row r="80" s="29" customFormat="true" ht="6.95" hidden="false" customHeight="true" outlineLevel="0" collapsed="false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="29" customFormat="true" ht="18" hidden="false" customHeight="true" outlineLevel="0" collapsed="false">
      <c r="B81" s="30"/>
      <c r="C81" s="23" t="s">
        <v>18</v>
      </c>
      <c r="D81" s="31"/>
      <c r="E81" s="31"/>
      <c r="F81" s="20" t="str">
        <f aca="false">F9</f>
        <v>Plavnica</v>
      </c>
      <c r="G81" s="31"/>
      <c r="H81" s="31"/>
      <c r="I81" s="31"/>
      <c r="J81" s="31"/>
      <c r="K81" s="23" t="s">
        <v>20</v>
      </c>
      <c r="L81" s="31"/>
      <c r="M81" s="76" t="n">
        <f aca="false">IF(O9="","",O9)</f>
        <v>43853</v>
      </c>
      <c r="N81" s="76"/>
      <c r="O81" s="76"/>
      <c r="P81" s="76"/>
      <c r="Q81" s="31"/>
      <c r="R81" s="32"/>
    </row>
    <row r="82" s="29" customFormat="true" ht="6.95" hidden="false" customHeight="true" outlineLevel="0" collapsed="false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="29" customFormat="true" ht="15" hidden="false" customHeight="false" outlineLevel="0" collapsed="false">
      <c r="B83" s="30"/>
      <c r="C83" s="23" t="s">
        <v>21</v>
      </c>
      <c r="D83" s="31"/>
      <c r="E83" s="31"/>
      <c r="F83" s="20" t="str">
        <f aca="false">E12</f>
        <v>Obec Plavnica</v>
      </c>
      <c r="G83" s="31"/>
      <c r="H83" s="31"/>
      <c r="I83" s="31"/>
      <c r="J83" s="31"/>
      <c r="K83" s="23" t="s">
        <v>27</v>
      </c>
      <c r="L83" s="31"/>
      <c r="M83" s="20" t="str">
        <f aca="false">E18</f>
        <v>ing.Jan Ferko</v>
      </c>
      <c r="N83" s="20"/>
      <c r="O83" s="20"/>
      <c r="P83" s="20"/>
      <c r="Q83" s="20"/>
      <c r="R83" s="32"/>
    </row>
    <row r="84" s="29" customFormat="true" ht="14.45" hidden="false" customHeight="true" outlineLevel="0" collapsed="false">
      <c r="B84" s="30"/>
      <c r="C84" s="23" t="s">
        <v>25</v>
      </c>
      <c r="D84" s="31"/>
      <c r="E84" s="31"/>
      <c r="F84" s="20" t="str">
        <f aca="false">IF(E15="","",E15)</f>
        <v>Betpres s.r.o.,B.Nemcovej 1698,Vranovnad Topľou</v>
      </c>
      <c r="G84" s="31"/>
      <c r="H84" s="31"/>
      <c r="I84" s="31"/>
      <c r="J84" s="31"/>
      <c r="K84" s="23" t="s">
        <v>31</v>
      </c>
      <c r="L84" s="31"/>
      <c r="M84" s="20" t="str">
        <f aca="false">E21</f>
        <v>ing.Mitro</v>
      </c>
      <c r="N84" s="20"/>
      <c r="O84" s="20"/>
      <c r="P84" s="20"/>
      <c r="Q84" s="20"/>
      <c r="R84" s="32"/>
    </row>
    <row r="85" s="29" customFormat="true" ht="10.35" hidden="false" customHeight="true" outlineLevel="0" collapsed="false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="29" customFormat="true" ht="29.25" hidden="false" customHeight="true" outlineLevel="0" collapsed="false">
      <c r="B86" s="30"/>
      <c r="C86" s="130" t="s">
        <v>113</v>
      </c>
      <c r="D86" s="130"/>
      <c r="E86" s="130"/>
      <c r="F86" s="130"/>
      <c r="G86" s="130"/>
      <c r="H86" s="116"/>
      <c r="I86" s="116"/>
      <c r="J86" s="116"/>
      <c r="K86" s="116"/>
      <c r="L86" s="116"/>
      <c r="M86" s="116"/>
      <c r="N86" s="130" t="s">
        <v>114</v>
      </c>
      <c r="O86" s="130"/>
      <c r="P86" s="130"/>
      <c r="Q86" s="130"/>
      <c r="R86" s="32"/>
    </row>
    <row r="87" s="29" customFormat="true" ht="10.35" hidden="false" customHeight="true" outlineLevel="0" collapsed="false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="29" customFormat="true" ht="29.25" hidden="false" customHeight="true" outlineLevel="0" collapsed="false">
      <c r="B88" s="30"/>
      <c r="C88" s="131" t="s">
        <v>115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90" t="n">
        <f aca="false">N115</f>
        <v>12092.464</v>
      </c>
      <c r="O88" s="90"/>
      <c r="P88" s="90"/>
      <c r="Q88" s="90"/>
      <c r="R88" s="32"/>
      <c r="AU88" s="10" t="s">
        <v>116</v>
      </c>
    </row>
    <row r="89" s="132" customFormat="true" ht="24.95" hidden="false" customHeight="true" outlineLevel="0" collapsed="false">
      <c r="B89" s="133"/>
      <c r="C89" s="134"/>
      <c r="D89" s="135" t="s">
        <v>117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6" t="n">
        <f aca="false">N116</f>
        <v>12092.464</v>
      </c>
      <c r="O89" s="136"/>
      <c r="P89" s="136"/>
      <c r="Q89" s="136"/>
      <c r="R89" s="137"/>
    </row>
    <row r="90" s="138" customFormat="true" ht="19.9" hidden="false" customHeight="true" outlineLevel="0" collapsed="false">
      <c r="B90" s="139"/>
      <c r="C90" s="140"/>
      <c r="D90" s="141" t="s">
        <v>118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2" t="n">
        <f aca="false">N117</f>
        <v>566.826</v>
      </c>
      <c r="O90" s="142"/>
      <c r="P90" s="142"/>
      <c r="Q90" s="142"/>
      <c r="R90" s="143"/>
    </row>
    <row r="91" s="138" customFormat="true" ht="19.9" hidden="false" customHeight="true" outlineLevel="0" collapsed="false">
      <c r="B91" s="139"/>
      <c r="C91" s="140"/>
      <c r="D91" s="141" t="s">
        <v>194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2" t="n">
        <f aca="false">N121</f>
        <v>10218.78</v>
      </c>
      <c r="O91" s="142"/>
      <c r="P91" s="142"/>
      <c r="Q91" s="142"/>
      <c r="R91" s="143"/>
    </row>
    <row r="92" s="138" customFormat="true" ht="19.9" hidden="false" customHeight="true" outlineLevel="0" collapsed="false">
      <c r="B92" s="139"/>
      <c r="C92" s="140"/>
      <c r="D92" s="141" t="s">
        <v>119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2" t="n">
        <f aca="false">N124</f>
        <v>369.3</v>
      </c>
      <c r="O92" s="142"/>
      <c r="P92" s="142"/>
      <c r="Q92" s="142"/>
      <c r="R92" s="143"/>
    </row>
    <row r="93" s="138" customFormat="true" ht="19.9" hidden="false" customHeight="true" outlineLevel="0" collapsed="false">
      <c r="B93" s="139"/>
      <c r="C93" s="140"/>
      <c r="D93" s="141" t="s">
        <v>121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2" t="n">
        <f aca="false">N126</f>
        <v>441.22</v>
      </c>
      <c r="O93" s="142"/>
      <c r="P93" s="142"/>
      <c r="Q93" s="142"/>
      <c r="R93" s="143"/>
    </row>
    <row r="94" s="138" customFormat="true" ht="19.9" hidden="false" customHeight="true" outlineLevel="0" collapsed="false">
      <c r="B94" s="139"/>
      <c r="C94" s="140"/>
      <c r="D94" s="141" t="s">
        <v>122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2" t="n">
        <f aca="false">N128</f>
        <v>496.338</v>
      </c>
      <c r="O94" s="142"/>
      <c r="P94" s="142"/>
      <c r="Q94" s="142"/>
      <c r="R94" s="143"/>
    </row>
    <row r="95" s="29" customFormat="true" ht="21.75" hidden="false" customHeight="true" outlineLevel="0" collapsed="false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="29" customFormat="true" ht="29.25" hidden="false" customHeight="true" outlineLevel="0" collapsed="false">
      <c r="B96" s="30"/>
      <c r="C96" s="131" t="s">
        <v>123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144" t="n">
        <v>0</v>
      </c>
      <c r="O96" s="144"/>
      <c r="P96" s="144"/>
      <c r="Q96" s="144"/>
      <c r="R96" s="32"/>
      <c r="T96" s="145"/>
      <c r="U96" s="146" t="s">
        <v>37</v>
      </c>
    </row>
    <row r="97" s="29" customFormat="true" ht="18" hidden="false" customHeight="true" outlineLevel="0" collapsed="false"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</row>
    <row r="98" s="29" customFormat="true" ht="29.25" hidden="false" customHeight="true" outlineLevel="0" collapsed="false">
      <c r="B98" s="30"/>
      <c r="C98" s="115" t="s">
        <v>101</v>
      </c>
      <c r="D98" s="116"/>
      <c r="E98" s="116"/>
      <c r="F98" s="116"/>
      <c r="G98" s="116"/>
      <c r="H98" s="116"/>
      <c r="I98" s="116"/>
      <c r="J98" s="116"/>
      <c r="K98" s="116"/>
      <c r="L98" s="117" t="n">
        <f aca="false">ROUND(SUM(N88+N96),2)</f>
        <v>12092.46</v>
      </c>
      <c r="M98" s="117"/>
      <c r="N98" s="117"/>
      <c r="O98" s="117"/>
      <c r="P98" s="117"/>
      <c r="Q98" s="117"/>
      <c r="R98" s="32"/>
    </row>
    <row r="99" s="29" customFormat="true" ht="6.95" hidden="false" customHeight="true" outlineLevel="0" collapsed="false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="29" customFormat="true" ht="6.95" hidden="false" customHeight="true" outlineLevel="0" collapsed="false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="29" customFormat="true" ht="36.95" hidden="false" customHeight="true" outlineLevel="0" collapsed="false">
      <c r="B104" s="30"/>
      <c r="C104" s="15" t="s">
        <v>124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32"/>
    </row>
    <row r="105" s="29" customFormat="true" ht="6.95" hidden="false" customHeight="true" outlineLevel="0" collapsed="false"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</row>
    <row r="106" s="29" customFormat="true" ht="30" hidden="false" customHeight="true" outlineLevel="0" collapsed="false">
      <c r="B106" s="30"/>
      <c r="C106" s="23" t="s">
        <v>14</v>
      </c>
      <c r="D106" s="31"/>
      <c r="E106" s="31"/>
      <c r="F106" s="120" t="str">
        <f aca="false">F6</f>
        <v>Protipovodňové opatrenia mimo vodného toku v obci Plavnica - II.etapa vrátane naviac prác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31"/>
      <c r="R106" s="32"/>
    </row>
    <row r="107" s="29" customFormat="true" ht="36.95" hidden="false" customHeight="true" outlineLevel="0" collapsed="false">
      <c r="B107" s="30"/>
      <c r="C107" s="71" t="s">
        <v>108</v>
      </c>
      <c r="D107" s="31"/>
      <c r="E107" s="31"/>
      <c r="F107" s="73" t="str">
        <f aca="false">F7</f>
        <v>010 - SO 01.10 Lokalita 10 - Pri Taborisku</v>
      </c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31"/>
      <c r="R107" s="32"/>
    </row>
    <row r="108" s="29" customFormat="true" ht="6.95" hidden="false" customHeight="true" outlineLevel="0" collapsed="false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="29" customFormat="true" ht="18" hidden="false" customHeight="true" outlineLevel="0" collapsed="false">
      <c r="B109" s="30"/>
      <c r="C109" s="23" t="s">
        <v>18</v>
      </c>
      <c r="D109" s="31"/>
      <c r="E109" s="31"/>
      <c r="F109" s="20" t="str">
        <f aca="false">F9</f>
        <v>Plavnica</v>
      </c>
      <c r="G109" s="31"/>
      <c r="H109" s="31"/>
      <c r="I109" s="31"/>
      <c r="J109" s="31"/>
      <c r="K109" s="23" t="s">
        <v>20</v>
      </c>
      <c r="L109" s="31"/>
      <c r="M109" s="76" t="n">
        <f aca="false">IF(O9="","",O9)</f>
        <v>43853</v>
      </c>
      <c r="N109" s="76"/>
      <c r="O109" s="76"/>
      <c r="P109" s="76"/>
      <c r="Q109" s="31"/>
      <c r="R109" s="32"/>
    </row>
    <row r="110" s="29" customFormat="true" ht="6.95" hidden="false" customHeight="true" outlineLevel="0" collapsed="false"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2"/>
    </row>
    <row r="111" s="29" customFormat="true" ht="15" hidden="false" customHeight="false" outlineLevel="0" collapsed="false">
      <c r="B111" s="30"/>
      <c r="C111" s="23" t="s">
        <v>21</v>
      </c>
      <c r="D111" s="31"/>
      <c r="E111" s="31"/>
      <c r="F111" s="20" t="str">
        <f aca="false">E12</f>
        <v>Obec Plavnica</v>
      </c>
      <c r="G111" s="31"/>
      <c r="H111" s="31"/>
      <c r="I111" s="31"/>
      <c r="J111" s="31"/>
      <c r="K111" s="23" t="s">
        <v>27</v>
      </c>
      <c r="L111" s="31"/>
      <c r="M111" s="20" t="str">
        <f aca="false">E18</f>
        <v>ing.Jan Ferko</v>
      </c>
      <c r="N111" s="20"/>
      <c r="O111" s="20"/>
      <c r="P111" s="20"/>
      <c r="Q111" s="20"/>
      <c r="R111" s="32"/>
    </row>
    <row r="112" s="29" customFormat="true" ht="14.45" hidden="false" customHeight="true" outlineLevel="0" collapsed="false">
      <c r="B112" s="30"/>
      <c r="C112" s="23" t="s">
        <v>25</v>
      </c>
      <c r="D112" s="31"/>
      <c r="E112" s="31"/>
      <c r="F112" s="20" t="str">
        <f aca="false">IF(E15="","",E15)</f>
        <v>Betpres s.r.o.,B.Nemcovej 1698,Vranovnad Topľou</v>
      </c>
      <c r="G112" s="31"/>
      <c r="H112" s="31"/>
      <c r="I112" s="31"/>
      <c r="J112" s="31"/>
      <c r="K112" s="23" t="s">
        <v>31</v>
      </c>
      <c r="L112" s="31"/>
      <c r="M112" s="20" t="str">
        <f aca="false">E21</f>
        <v>ing.Mitro</v>
      </c>
      <c r="N112" s="20"/>
      <c r="O112" s="20"/>
      <c r="P112" s="20"/>
      <c r="Q112" s="20"/>
      <c r="R112" s="32"/>
    </row>
    <row r="113" s="29" customFormat="true" ht="10.35" hidden="false" customHeight="true" outlineLevel="0" collapsed="false"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2"/>
    </row>
    <row r="114" s="147" customFormat="true" ht="29.25" hidden="false" customHeight="true" outlineLevel="0" collapsed="false">
      <c r="B114" s="148"/>
      <c r="C114" s="149" t="s">
        <v>125</v>
      </c>
      <c r="D114" s="150" t="s">
        <v>126</v>
      </c>
      <c r="E114" s="150" t="s">
        <v>55</v>
      </c>
      <c r="F114" s="150" t="s">
        <v>127</v>
      </c>
      <c r="G114" s="150"/>
      <c r="H114" s="150"/>
      <c r="I114" s="150"/>
      <c r="J114" s="150" t="s">
        <v>128</v>
      </c>
      <c r="K114" s="150" t="s">
        <v>129</v>
      </c>
      <c r="L114" s="150" t="s">
        <v>130</v>
      </c>
      <c r="M114" s="150"/>
      <c r="N114" s="151" t="s">
        <v>114</v>
      </c>
      <c r="O114" s="151"/>
      <c r="P114" s="151"/>
      <c r="Q114" s="151"/>
      <c r="R114" s="152"/>
      <c r="T114" s="83" t="s">
        <v>131</v>
      </c>
      <c r="U114" s="84" t="s">
        <v>37</v>
      </c>
      <c r="V114" s="84" t="s">
        <v>132</v>
      </c>
      <c r="W114" s="84" t="s">
        <v>133</v>
      </c>
      <c r="X114" s="84" t="s">
        <v>134</v>
      </c>
      <c r="Y114" s="84" t="s">
        <v>135</v>
      </c>
      <c r="Z114" s="84" t="s">
        <v>136</v>
      </c>
      <c r="AA114" s="85" t="s">
        <v>137</v>
      </c>
    </row>
    <row r="115" s="29" customFormat="true" ht="29.25" hidden="false" customHeight="true" outlineLevel="0" collapsed="false">
      <c r="B115" s="30"/>
      <c r="C115" s="87" t="s">
        <v>110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153" t="n">
        <f aca="false">BK115</f>
        <v>12092.464</v>
      </c>
      <c r="O115" s="153"/>
      <c r="P115" s="153"/>
      <c r="Q115" s="153"/>
      <c r="R115" s="32"/>
      <c r="T115" s="86"/>
      <c r="U115" s="51"/>
      <c r="V115" s="51"/>
      <c r="W115" s="154" t="n">
        <f aca="false">W116</f>
        <v>316.098493</v>
      </c>
      <c r="X115" s="51"/>
      <c r="Y115" s="154" t="n">
        <f aca="false">Y116</f>
        <v>66.081534</v>
      </c>
      <c r="Z115" s="51"/>
      <c r="AA115" s="155" t="n">
        <f aca="false">AA116</f>
        <v>0</v>
      </c>
      <c r="AT115" s="10" t="s">
        <v>72</v>
      </c>
      <c r="AU115" s="10" t="s">
        <v>116</v>
      </c>
      <c r="BK115" s="156" t="n">
        <f aca="false">BK116</f>
        <v>12092.464</v>
      </c>
    </row>
    <row r="116" s="157" customFormat="true" ht="37.35" hidden="false" customHeight="true" outlineLevel="0" collapsed="false">
      <c r="B116" s="158"/>
      <c r="C116" s="159"/>
      <c r="D116" s="160" t="s">
        <v>117</v>
      </c>
      <c r="E116" s="160"/>
      <c r="F116" s="160"/>
      <c r="G116" s="160"/>
      <c r="H116" s="160"/>
      <c r="I116" s="160"/>
      <c r="J116" s="160"/>
      <c r="K116" s="160"/>
      <c r="L116" s="160"/>
      <c r="M116" s="160"/>
      <c r="N116" s="161" t="n">
        <f aca="false">BK116</f>
        <v>12092.464</v>
      </c>
      <c r="O116" s="161"/>
      <c r="P116" s="161"/>
      <c r="Q116" s="161"/>
      <c r="R116" s="162"/>
      <c r="T116" s="163"/>
      <c r="U116" s="159"/>
      <c r="V116" s="159"/>
      <c r="W116" s="164" t="n">
        <f aca="false">W117+W121+W124+W126+W128</f>
        <v>316.098493</v>
      </c>
      <c r="X116" s="159"/>
      <c r="Y116" s="164" t="n">
        <f aca="false">Y117+Y121+Y124+Y126+Y128</f>
        <v>66.081534</v>
      </c>
      <c r="Z116" s="159"/>
      <c r="AA116" s="165" t="n">
        <f aca="false">AA117+AA121+AA124+AA126+AA128</f>
        <v>0</v>
      </c>
      <c r="AR116" s="166" t="s">
        <v>81</v>
      </c>
      <c r="AT116" s="167" t="s">
        <v>72</v>
      </c>
      <c r="AU116" s="167" t="s">
        <v>73</v>
      </c>
      <c r="AY116" s="166" t="s">
        <v>138</v>
      </c>
      <c r="BK116" s="168" t="n">
        <f aca="false">BK117+BK121+BK124+BK126+BK128</f>
        <v>12092.464</v>
      </c>
    </row>
    <row r="117" s="157" customFormat="true" ht="19.9" hidden="false" customHeight="true" outlineLevel="0" collapsed="false">
      <c r="B117" s="158"/>
      <c r="C117" s="159"/>
      <c r="D117" s="169" t="s">
        <v>118</v>
      </c>
      <c r="E117" s="169"/>
      <c r="F117" s="169"/>
      <c r="G117" s="169"/>
      <c r="H117" s="169"/>
      <c r="I117" s="169"/>
      <c r="J117" s="169"/>
      <c r="K117" s="169"/>
      <c r="L117" s="169"/>
      <c r="M117" s="169"/>
      <c r="N117" s="170" t="n">
        <f aca="false">BK117</f>
        <v>566.826</v>
      </c>
      <c r="O117" s="170"/>
      <c r="P117" s="170"/>
      <c r="Q117" s="170"/>
      <c r="R117" s="162"/>
      <c r="T117" s="163"/>
      <c r="U117" s="159"/>
      <c r="V117" s="159"/>
      <c r="W117" s="164" t="n">
        <f aca="false">SUM(W118:W120)</f>
        <v>26.5785</v>
      </c>
      <c r="X117" s="159"/>
      <c r="Y117" s="164" t="n">
        <f aca="false">SUM(Y118:Y120)</f>
        <v>0</v>
      </c>
      <c r="Z117" s="159"/>
      <c r="AA117" s="165" t="n">
        <f aca="false">SUM(AA118:AA120)</f>
        <v>0</v>
      </c>
      <c r="AR117" s="166" t="s">
        <v>81</v>
      </c>
      <c r="AT117" s="167" t="s">
        <v>72</v>
      </c>
      <c r="AU117" s="167" t="s">
        <v>81</v>
      </c>
      <c r="AY117" s="166" t="s">
        <v>138</v>
      </c>
      <c r="BK117" s="168" t="n">
        <f aca="false">SUM(BK118:BK120)</f>
        <v>566.826</v>
      </c>
    </row>
    <row r="118" s="29" customFormat="true" ht="38.25" hidden="false" customHeight="true" outlineLevel="0" collapsed="false">
      <c r="B118" s="171"/>
      <c r="C118" s="172" t="s">
        <v>81</v>
      </c>
      <c r="D118" s="172" t="s">
        <v>139</v>
      </c>
      <c r="E118" s="173" t="s">
        <v>148</v>
      </c>
      <c r="F118" s="174" t="s">
        <v>149</v>
      </c>
      <c r="G118" s="174"/>
      <c r="H118" s="174"/>
      <c r="I118" s="174"/>
      <c r="J118" s="175" t="s">
        <v>142</v>
      </c>
      <c r="K118" s="176" t="n">
        <v>39</v>
      </c>
      <c r="L118" s="176" t="n">
        <v>5.642</v>
      </c>
      <c r="M118" s="176"/>
      <c r="N118" s="176" t="n">
        <f aca="false">ROUND(L118*K118,3)</f>
        <v>220.038</v>
      </c>
      <c r="O118" s="176"/>
      <c r="P118" s="176"/>
      <c r="Q118" s="176"/>
      <c r="R118" s="177"/>
      <c r="T118" s="178"/>
      <c r="U118" s="41" t="s">
        <v>40</v>
      </c>
      <c r="V118" s="179" t="n">
        <v>0.0555</v>
      </c>
      <c r="W118" s="179" t="n">
        <f aca="false">V118*K118</f>
        <v>2.1645</v>
      </c>
      <c r="X118" s="179" t="n">
        <v>0</v>
      </c>
      <c r="Y118" s="179" t="n">
        <f aca="false">X118*K118</f>
        <v>0</v>
      </c>
      <c r="Z118" s="179" t="n">
        <v>0</v>
      </c>
      <c r="AA118" s="180" t="n">
        <f aca="false">Z118*K118</f>
        <v>0</v>
      </c>
      <c r="AR118" s="10" t="s">
        <v>143</v>
      </c>
      <c r="AT118" s="10" t="s">
        <v>139</v>
      </c>
      <c r="AU118" s="10" t="s">
        <v>144</v>
      </c>
      <c r="AY118" s="10" t="s">
        <v>138</v>
      </c>
      <c r="BE118" s="181" t="n">
        <f aca="false">IF(U118="základná",N118,0)</f>
        <v>0</v>
      </c>
      <c r="BF118" s="181" t="n">
        <f aca="false">IF(U118="znížená",N118,0)</f>
        <v>220.038</v>
      </c>
      <c r="BG118" s="181" t="n">
        <f aca="false">IF(U118="zákl. prenesená",N118,0)</f>
        <v>0</v>
      </c>
      <c r="BH118" s="181" t="n">
        <f aca="false">IF(U118="zníž. prenesená",N118,0)</f>
        <v>0</v>
      </c>
      <c r="BI118" s="181" t="n">
        <f aca="false">IF(U118="nulová",N118,0)</f>
        <v>0</v>
      </c>
      <c r="BJ118" s="10" t="s">
        <v>144</v>
      </c>
      <c r="BK118" s="182" t="n">
        <f aca="false">ROUND(L118*K118,3)</f>
        <v>220.038</v>
      </c>
      <c r="BL118" s="10" t="s">
        <v>143</v>
      </c>
      <c r="BM118" s="10" t="s">
        <v>144</v>
      </c>
    </row>
    <row r="119" s="29" customFormat="true" ht="25.5" hidden="false" customHeight="true" outlineLevel="0" collapsed="false">
      <c r="B119" s="171"/>
      <c r="C119" s="172" t="s">
        <v>144</v>
      </c>
      <c r="D119" s="172" t="s">
        <v>139</v>
      </c>
      <c r="E119" s="173" t="s">
        <v>151</v>
      </c>
      <c r="F119" s="174" t="s">
        <v>152</v>
      </c>
      <c r="G119" s="174"/>
      <c r="H119" s="174"/>
      <c r="I119" s="174"/>
      <c r="J119" s="175" t="s">
        <v>142</v>
      </c>
      <c r="K119" s="176" t="n">
        <v>39</v>
      </c>
      <c r="L119" s="176" t="n">
        <v>7.521</v>
      </c>
      <c r="M119" s="176"/>
      <c r="N119" s="176" t="n">
        <f aca="false">ROUND(L119*K119,3)</f>
        <v>293.319</v>
      </c>
      <c r="O119" s="176"/>
      <c r="P119" s="176"/>
      <c r="Q119" s="176"/>
      <c r="R119" s="177"/>
      <c r="T119" s="178"/>
      <c r="U119" s="41" t="s">
        <v>40</v>
      </c>
      <c r="V119" s="179" t="n">
        <v>0.617</v>
      </c>
      <c r="W119" s="179" t="n">
        <f aca="false">V119*K119</f>
        <v>24.063</v>
      </c>
      <c r="X119" s="179" t="n">
        <v>0</v>
      </c>
      <c r="Y119" s="179" t="n">
        <f aca="false">X119*K119</f>
        <v>0</v>
      </c>
      <c r="Z119" s="179" t="n">
        <v>0</v>
      </c>
      <c r="AA119" s="180" t="n">
        <f aca="false">Z119*K119</f>
        <v>0</v>
      </c>
      <c r="AR119" s="10" t="s">
        <v>143</v>
      </c>
      <c r="AT119" s="10" t="s">
        <v>139</v>
      </c>
      <c r="AU119" s="10" t="s">
        <v>144</v>
      </c>
      <c r="AY119" s="10" t="s">
        <v>138</v>
      </c>
      <c r="BE119" s="181" t="n">
        <f aca="false">IF(U119="základná",N119,0)</f>
        <v>0</v>
      </c>
      <c r="BF119" s="181" t="n">
        <f aca="false">IF(U119="znížená",N119,0)</f>
        <v>293.319</v>
      </c>
      <c r="BG119" s="181" t="n">
        <f aca="false">IF(U119="zákl. prenesená",N119,0)</f>
        <v>0</v>
      </c>
      <c r="BH119" s="181" t="n">
        <f aca="false">IF(U119="zníž. prenesená",N119,0)</f>
        <v>0</v>
      </c>
      <c r="BI119" s="181" t="n">
        <f aca="false">IF(U119="nulová",N119,0)</f>
        <v>0</v>
      </c>
      <c r="BJ119" s="10" t="s">
        <v>144</v>
      </c>
      <c r="BK119" s="182" t="n">
        <f aca="false">ROUND(L119*K119,3)</f>
        <v>293.319</v>
      </c>
      <c r="BL119" s="10" t="s">
        <v>143</v>
      </c>
      <c r="BM119" s="10" t="s">
        <v>143</v>
      </c>
    </row>
    <row r="120" s="29" customFormat="true" ht="16.5" hidden="false" customHeight="true" outlineLevel="0" collapsed="false">
      <c r="B120" s="171"/>
      <c r="C120" s="172" t="s">
        <v>147</v>
      </c>
      <c r="D120" s="172" t="s">
        <v>139</v>
      </c>
      <c r="E120" s="173" t="s">
        <v>155</v>
      </c>
      <c r="F120" s="174" t="s">
        <v>156</v>
      </c>
      <c r="G120" s="174"/>
      <c r="H120" s="174"/>
      <c r="I120" s="174"/>
      <c r="J120" s="175" t="s">
        <v>142</v>
      </c>
      <c r="K120" s="176" t="n">
        <v>39</v>
      </c>
      <c r="L120" s="176" t="n">
        <v>1.371</v>
      </c>
      <c r="M120" s="176"/>
      <c r="N120" s="176" t="n">
        <f aca="false">ROUND(L120*K120,3)</f>
        <v>53.469</v>
      </c>
      <c r="O120" s="176"/>
      <c r="P120" s="176"/>
      <c r="Q120" s="176"/>
      <c r="R120" s="177"/>
      <c r="T120" s="178"/>
      <c r="U120" s="41" t="s">
        <v>40</v>
      </c>
      <c r="V120" s="179" t="n">
        <v>0.009</v>
      </c>
      <c r="W120" s="179" t="n">
        <f aca="false">V120*K120</f>
        <v>0.351</v>
      </c>
      <c r="X120" s="179" t="n">
        <v>0</v>
      </c>
      <c r="Y120" s="179" t="n">
        <f aca="false">X120*K120</f>
        <v>0</v>
      </c>
      <c r="Z120" s="179" t="n">
        <v>0</v>
      </c>
      <c r="AA120" s="180" t="n">
        <f aca="false">Z120*K120</f>
        <v>0</v>
      </c>
      <c r="AR120" s="10" t="s">
        <v>143</v>
      </c>
      <c r="AT120" s="10" t="s">
        <v>139</v>
      </c>
      <c r="AU120" s="10" t="s">
        <v>144</v>
      </c>
      <c r="AY120" s="10" t="s">
        <v>138</v>
      </c>
      <c r="BE120" s="181" t="n">
        <f aca="false">IF(U120="základná",N120,0)</f>
        <v>0</v>
      </c>
      <c r="BF120" s="181" t="n">
        <f aca="false">IF(U120="znížená",N120,0)</f>
        <v>53.469</v>
      </c>
      <c r="BG120" s="181" t="n">
        <f aca="false">IF(U120="zákl. prenesená",N120,0)</f>
        <v>0</v>
      </c>
      <c r="BH120" s="181" t="n">
        <f aca="false">IF(U120="zníž. prenesená",N120,0)</f>
        <v>0</v>
      </c>
      <c r="BI120" s="181" t="n">
        <f aca="false">IF(U120="nulová",N120,0)</f>
        <v>0</v>
      </c>
      <c r="BJ120" s="10" t="s">
        <v>144</v>
      </c>
      <c r="BK120" s="182" t="n">
        <f aca="false">ROUND(L120*K120,3)</f>
        <v>53.469</v>
      </c>
      <c r="BL120" s="10" t="s">
        <v>143</v>
      </c>
      <c r="BM120" s="10" t="s">
        <v>150</v>
      </c>
    </row>
    <row r="121" s="157" customFormat="true" ht="29.85" hidden="false" customHeight="true" outlineLevel="0" collapsed="false">
      <c r="B121" s="158"/>
      <c r="C121" s="159"/>
      <c r="D121" s="169" t="s">
        <v>194</v>
      </c>
      <c r="E121" s="169"/>
      <c r="F121" s="169"/>
      <c r="G121" s="169"/>
      <c r="H121" s="169"/>
      <c r="I121" s="169"/>
      <c r="J121" s="169"/>
      <c r="K121" s="169"/>
      <c r="L121" s="169"/>
      <c r="M121" s="169"/>
      <c r="N121" s="183" t="n">
        <f aca="false">BK121</f>
        <v>10218.78</v>
      </c>
      <c r="O121" s="183"/>
      <c r="P121" s="183"/>
      <c r="Q121" s="183"/>
      <c r="R121" s="162"/>
      <c r="T121" s="163"/>
      <c r="U121" s="159"/>
      <c r="V121" s="159"/>
      <c r="W121" s="164" t="n">
        <f aca="false">SUM(W122:W123)</f>
        <v>259.935</v>
      </c>
      <c r="X121" s="159"/>
      <c r="Y121" s="164" t="n">
        <f aca="false">SUM(Y122:Y123)</f>
        <v>49.401534</v>
      </c>
      <c r="Z121" s="159"/>
      <c r="AA121" s="165" t="n">
        <f aca="false">SUM(AA122:AA123)</f>
        <v>0</v>
      </c>
      <c r="AR121" s="166" t="s">
        <v>81</v>
      </c>
      <c r="AT121" s="167" t="s">
        <v>72</v>
      </c>
      <c r="AU121" s="167" t="s">
        <v>81</v>
      </c>
      <c r="AY121" s="166" t="s">
        <v>138</v>
      </c>
      <c r="BK121" s="168" t="n">
        <f aca="false">SUM(BK122:BK123)</f>
        <v>10218.78</v>
      </c>
    </row>
    <row r="122" s="29" customFormat="true" ht="38.25" hidden="false" customHeight="true" outlineLevel="0" collapsed="false">
      <c r="B122" s="171"/>
      <c r="C122" s="172" t="s">
        <v>143</v>
      </c>
      <c r="D122" s="172" t="s">
        <v>139</v>
      </c>
      <c r="E122" s="173" t="s">
        <v>195</v>
      </c>
      <c r="F122" s="174" t="s">
        <v>196</v>
      </c>
      <c r="G122" s="174"/>
      <c r="H122" s="174"/>
      <c r="I122" s="174"/>
      <c r="J122" s="175" t="s">
        <v>160</v>
      </c>
      <c r="K122" s="176" t="n">
        <v>195</v>
      </c>
      <c r="L122" s="176" t="n">
        <v>16.612</v>
      </c>
      <c r="M122" s="176"/>
      <c r="N122" s="176" t="n">
        <f aca="false">ROUND(L122*K122,3)</f>
        <v>3239.34</v>
      </c>
      <c r="O122" s="176"/>
      <c r="P122" s="176"/>
      <c r="Q122" s="176"/>
      <c r="R122" s="177"/>
      <c r="T122" s="178"/>
      <c r="U122" s="41" t="s">
        <v>40</v>
      </c>
      <c r="V122" s="179" t="n">
        <v>1.333</v>
      </c>
      <c r="W122" s="179" t="n">
        <f aca="false">V122*K122</f>
        <v>259.935</v>
      </c>
      <c r="X122" s="179" t="n">
        <v>0.0213412</v>
      </c>
      <c r="Y122" s="179" t="n">
        <f aca="false">X122*K122</f>
        <v>4.161534</v>
      </c>
      <c r="Z122" s="179" t="n">
        <v>0</v>
      </c>
      <c r="AA122" s="180" t="n">
        <f aca="false">Z122*K122</f>
        <v>0</v>
      </c>
      <c r="AR122" s="10" t="s">
        <v>143</v>
      </c>
      <c r="AT122" s="10" t="s">
        <v>139</v>
      </c>
      <c r="AU122" s="10" t="s">
        <v>144</v>
      </c>
      <c r="AY122" s="10" t="s">
        <v>138</v>
      </c>
      <c r="BE122" s="181" t="n">
        <f aca="false">IF(U122="základná",N122,0)</f>
        <v>0</v>
      </c>
      <c r="BF122" s="181" t="n">
        <f aca="false">IF(U122="znížená",N122,0)</f>
        <v>3239.34</v>
      </c>
      <c r="BG122" s="181" t="n">
        <f aca="false">IF(U122="zákl. prenesená",N122,0)</f>
        <v>0</v>
      </c>
      <c r="BH122" s="181" t="n">
        <f aca="false">IF(U122="zníž. prenesená",N122,0)</f>
        <v>0</v>
      </c>
      <c r="BI122" s="181" t="n">
        <f aca="false">IF(U122="nulová",N122,0)</f>
        <v>0</v>
      </c>
      <c r="BJ122" s="10" t="s">
        <v>144</v>
      </c>
      <c r="BK122" s="182" t="n">
        <f aca="false">ROUND(L122*K122,3)</f>
        <v>3239.34</v>
      </c>
      <c r="BL122" s="10" t="s">
        <v>143</v>
      </c>
      <c r="BM122" s="10" t="s">
        <v>153</v>
      </c>
    </row>
    <row r="123" s="29" customFormat="true" ht="25.5" hidden="false" customHeight="true" outlineLevel="0" collapsed="false">
      <c r="B123" s="171"/>
      <c r="C123" s="184" t="s">
        <v>154</v>
      </c>
      <c r="D123" s="184" t="s">
        <v>167</v>
      </c>
      <c r="E123" s="185" t="s">
        <v>197</v>
      </c>
      <c r="F123" s="186" t="s">
        <v>198</v>
      </c>
      <c r="G123" s="186"/>
      <c r="H123" s="186"/>
      <c r="I123" s="186"/>
      <c r="J123" s="187" t="s">
        <v>170</v>
      </c>
      <c r="K123" s="188" t="n">
        <v>780</v>
      </c>
      <c r="L123" s="188" t="n">
        <v>8.948</v>
      </c>
      <c r="M123" s="188"/>
      <c r="N123" s="188" t="n">
        <f aca="false">ROUND(L123*K123,3)</f>
        <v>6979.44</v>
      </c>
      <c r="O123" s="188"/>
      <c r="P123" s="188"/>
      <c r="Q123" s="188"/>
      <c r="R123" s="177"/>
      <c r="T123" s="178"/>
      <c r="U123" s="41" t="s">
        <v>40</v>
      </c>
      <c r="V123" s="179" t="n">
        <v>0</v>
      </c>
      <c r="W123" s="179" t="n">
        <f aca="false">V123*K123</f>
        <v>0</v>
      </c>
      <c r="X123" s="179" t="n">
        <v>0.058</v>
      </c>
      <c r="Y123" s="179" t="n">
        <f aca="false">X123*K123</f>
        <v>45.24</v>
      </c>
      <c r="Z123" s="179" t="n">
        <v>0</v>
      </c>
      <c r="AA123" s="180" t="n">
        <f aca="false">Z123*K123</f>
        <v>0</v>
      </c>
      <c r="AR123" s="10" t="s">
        <v>153</v>
      </c>
      <c r="AT123" s="10" t="s">
        <v>167</v>
      </c>
      <c r="AU123" s="10" t="s">
        <v>144</v>
      </c>
      <c r="AY123" s="10" t="s">
        <v>138</v>
      </c>
      <c r="BE123" s="181" t="n">
        <f aca="false">IF(U123="základná",N123,0)</f>
        <v>0</v>
      </c>
      <c r="BF123" s="181" t="n">
        <f aca="false">IF(U123="znížená",N123,0)</f>
        <v>6979.44</v>
      </c>
      <c r="BG123" s="181" t="n">
        <f aca="false">IF(U123="zákl. prenesená",N123,0)</f>
        <v>0</v>
      </c>
      <c r="BH123" s="181" t="n">
        <f aca="false">IF(U123="zníž. prenesená",N123,0)</f>
        <v>0</v>
      </c>
      <c r="BI123" s="181" t="n">
        <f aca="false">IF(U123="nulová",N123,0)</f>
        <v>0</v>
      </c>
      <c r="BJ123" s="10" t="s">
        <v>144</v>
      </c>
      <c r="BK123" s="182" t="n">
        <f aca="false">ROUND(L123*K123,3)</f>
        <v>6979.44</v>
      </c>
      <c r="BL123" s="10" t="s">
        <v>143</v>
      </c>
      <c r="BM123" s="10" t="s">
        <v>157</v>
      </c>
    </row>
    <row r="124" s="157" customFormat="true" ht="29.85" hidden="false" customHeight="true" outlineLevel="0" collapsed="false">
      <c r="B124" s="158"/>
      <c r="C124" s="159"/>
      <c r="D124" s="169" t="s">
        <v>119</v>
      </c>
      <c r="E124" s="169"/>
      <c r="F124" s="169"/>
      <c r="G124" s="169"/>
      <c r="H124" s="169"/>
      <c r="I124" s="169"/>
      <c r="J124" s="169"/>
      <c r="K124" s="169"/>
      <c r="L124" s="169"/>
      <c r="M124" s="169"/>
      <c r="N124" s="183" t="n">
        <f aca="false">BK124</f>
        <v>369.3</v>
      </c>
      <c r="O124" s="183"/>
      <c r="P124" s="183"/>
      <c r="Q124" s="183"/>
      <c r="R124" s="162"/>
      <c r="T124" s="163"/>
      <c r="U124" s="159"/>
      <c r="V124" s="159"/>
      <c r="W124" s="164" t="n">
        <f aca="false">W125</f>
        <v>1.884</v>
      </c>
      <c r="X124" s="159"/>
      <c r="Y124" s="164" t="n">
        <f aca="false">Y125</f>
        <v>16.68</v>
      </c>
      <c r="Z124" s="159"/>
      <c r="AA124" s="165" t="n">
        <f aca="false">AA125</f>
        <v>0</v>
      </c>
      <c r="AR124" s="166" t="s">
        <v>81</v>
      </c>
      <c r="AT124" s="167" t="s">
        <v>72</v>
      </c>
      <c r="AU124" s="167" t="s">
        <v>81</v>
      </c>
      <c r="AY124" s="166" t="s">
        <v>138</v>
      </c>
      <c r="BK124" s="168" t="n">
        <f aca="false">BK125</f>
        <v>369.3</v>
      </c>
    </row>
    <row r="125" s="29" customFormat="true" ht="38.25" hidden="false" customHeight="true" outlineLevel="0" collapsed="false">
      <c r="B125" s="171"/>
      <c r="C125" s="172" t="s">
        <v>150</v>
      </c>
      <c r="D125" s="172" t="s">
        <v>139</v>
      </c>
      <c r="E125" s="173" t="s">
        <v>158</v>
      </c>
      <c r="F125" s="174" t="s">
        <v>159</v>
      </c>
      <c r="G125" s="174"/>
      <c r="H125" s="174"/>
      <c r="I125" s="174"/>
      <c r="J125" s="175" t="s">
        <v>160</v>
      </c>
      <c r="K125" s="176" t="n">
        <v>75</v>
      </c>
      <c r="L125" s="176" t="n">
        <v>4.924</v>
      </c>
      <c r="M125" s="176"/>
      <c r="N125" s="176" t="n">
        <f aca="false">ROUND(L125*K125,3)</f>
        <v>369.3</v>
      </c>
      <c r="O125" s="176"/>
      <c r="P125" s="176"/>
      <c r="Q125" s="176"/>
      <c r="R125" s="177"/>
      <c r="T125" s="178"/>
      <c r="U125" s="41" t="s">
        <v>40</v>
      </c>
      <c r="V125" s="179" t="n">
        <v>0.02512</v>
      </c>
      <c r="W125" s="179" t="n">
        <f aca="false">V125*K125</f>
        <v>1.884</v>
      </c>
      <c r="X125" s="179" t="n">
        <v>0.2224</v>
      </c>
      <c r="Y125" s="179" t="n">
        <f aca="false">X125*K125</f>
        <v>16.68</v>
      </c>
      <c r="Z125" s="179" t="n">
        <v>0</v>
      </c>
      <c r="AA125" s="180" t="n">
        <f aca="false">Z125*K125</f>
        <v>0</v>
      </c>
      <c r="AR125" s="10" t="s">
        <v>143</v>
      </c>
      <c r="AT125" s="10" t="s">
        <v>139</v>
      </c>
      <c r="AU125" s="10" t="s">
        <v>144</v>
      </c>
      <c r="AY125" s="10" t="s">
        <v>138</v>
      </c>
      <c r="BE125" s="181" t="n">
        <f aca="false">IF(U125="základná",N125,0)</f>
        <v>0</v>
      </c>
      <c r="BF125" s="181" t="n">
        <f aca="false">IF(U125="znížená",N125,0)</f>
        <v>369.3</v>
      </c>
      <c r="BG125" s="181" t="n">
        <f aca="false">IF(U125="zákl. prenesená",N125,0)</f>
        <v>0</v>
      </c>
      <c r="BH125" s="181" t="n">
        <f aca="false">IF(U125="zníž. prenesená",N125,0)</f>
        <v>0</v>
      </c>
      <c r="BI125" s="181" t="n">
        <f aca="false">IF(U125="nulová",N125,0)</f>
        <v>0</v>
      </c>
      <c r="BJ125" s="10" t="s">
        <v>144</v>
      </c>
      <c r="BK125" s="182" t="n">
        <f aca="false">ROUND(L125*K125,3)</f>
        <v>369.3</v>
      </c>
      <c r="BL125" s="10" t="s">
        <v>143</v>
      </c>
      <c r="BM125" s="10" t="s">
        <v>161</v>
      </c>
    </row>
    <row r="126" s="157" customFormat="true" ht="29.85" hidden="false" customHeight="true" outlineLevel="0" collapsed="false">
      <c r="B126" s="158"/>
      <c r="C126" s="159"/>
      <c r="D126" s="169" t="s">
        <v>121</v>
      </c>
      <c r="E126" s="169"/>
      <c r="F126" s="169"/>
      <c r="G126" s="169"/>
      <c r="H126" s="169"/>
      <c r="I126" s="169"/>
      <c r="J126" s="169"/>
      <c r="K126" s="169"/>
      <c r="L126" s="169"/>
      <c r="M126" s="169"/>
      <c r="N126" s="183" t="n">
        <f aca="false">BK126</f>
        <v>441.22</v>
      </c>
      <c r="O126" s="183"/>
      <c r="P126" s="183"/>
      <c r="Q126" s="183"/>
      <c r="R126" s="162"/>
      <c r="T126" s="163"/>
      <c r="U126" s="159"/>
      <c r="V126" s="159"/>
      <c r="W126" s="164" t="n">
        <f aca="false">W127</f>
        <v>2.47</v>
      </c>
      <c r="X126" s="159"/>
      <c r="Y126" s="164" t="n">
        <f aca="false">Y127</f>
        <v>0</v>
      </c>
      <c r="Z126" s="159"/>
      <c r="AA126" s="165" t="n">
        <f aca="false">AA127</f>
        <v>0</v>
      </c>
      <c r="AR126" s="166" t="s">
        <v>81</v>
      </c>
      <c r="AT126" s="167" t="s">
        <v>72</v>
      </c>
      <c r="AU126" s="167" t="s">
        <v>81</v>
      </c>
      <c r="AY126" s="166" t="s">
        <v>138</v>
      </c>
      <c r="BK126" s="168" t="n">
        <f aca="false">BK127</f>
        <v>441.22</v>
      </c>
    </row>
    <row r="127" s="29" customFormat="true" ht="25.5" hidden="false" customHeight="true" outlineLevel="0" collapsed="false">
      <c r="B127" s="171"/>
      <c r="C127" s="172" t="s">
        <v>162</v>
      </c>
      <c r="D127" s="172" t="s">
        <v>139</v>
      </c>
      <c r="E127" s="173" t="s">
        <v>202</v>
      </c>
      <c r="F127" s="174" t="s">
        <v>203</v>
      </c>
      <c r="G127" s="174"/>
      <c r="H127" s="174"/>
      <c r="I127" s="174"/>
      <c r="J127" s="175" t="s">
        <v>165</v>
      </c>
      <c r="K127" s="176" t="n">
        <v>130</v>
      </c>
      <c r="L127" s="176" t="n">
        <v>3.394</v>
      </c>
      <c r="M127" s="176"/>
      <c r="N127" s="176" t="n">
        <f aca="false">ROUND(L127*K127,3)</f>
        <v>441.22</v>
      </c>
      <c r="O127" s="176"/>
      <c r="P127" s="176"/>
      <c r="Q127" s="176"/>
      <c r="R127" s="177"/>
      <c r="T127" s="178"/>
      <c r="U127" s="41" t="s">
        <v>40</v>
      </c>
      <c r="V127" s="179" t="n">
        <v>0.019</v>
      </c>
      <c r="W127" s="179" t="n">
        <f aca="false">V127*K127</f>
        <v>2.47</v>
      </c>
      <c r="X127" s="179" t="n">
        <v>0</v>
      </c>
      <c r="Y127" s="179" t="n">
        <f aca="false">X127*K127</f>
        <v>0</v>
      </c>
      <c r="Z127" s="179" t="n">
        <v>0</v>
      </c>
      <c r="AA127" s="180" t="n">
        <f aca="false">Z127*K127</f>
        <v>0</v>
      </c>
      <c r="AR127" s="10" t="s">
        <v>143</v>
      </c>
      <c r="AT127" s="10" t="s">
        <v>139</v>
      </c>
      <c r="AU127" s="10" t="s">
        <v>144</v>
      </c>
      <c r="AY127" s="10" t="s">
        <v>138</v>
      </c>
      <c r="BE127" s="181" t="n">
        <f aca="false">IF(U127="základná",N127,0)</f>
        <v>0</v>
      </c>
      <c r="BF127" s="181" t="n">
        <f aca="false">IF(U127="znížená",N127,0)</f>
        <v>441.22</v>
      </c>
      <c r="BG127" s="181" t="n">
        <f aca="false">IF(U127="zákl. prenesená",N127,0)</f>
        <v>0</v>
      </c>
      <c r="BH127" s="181" t="n">
        <f aca="false">IF(U127="zníž. prenesená",N127,0)</f>
        <v>0</v>
      </c>
      <c r="BI127" s="181" t="n">
        <f aca="false">IF(U127="nulová",N127,0)</f>
        <v>0</v>
      </c>
      <c r="BJ127" s="10" t="s">
        <v>144</v>
      </c>
      <c r="BK127" s="182" t="n">
        <f aca="false">ROUND(L127*K127,3)</f>
        <v>441.22</v>
      </c>
      <c r="BL127" s="10" t="s">
        <v>143</v>
      </c>
      <c r="BM127" s="10" t="s">
        <v>166</v>
      </c>
    </row>
    <row r="128" s="157" customFormat="true" ht="29.85" hidden="false" customHeight="true" outlineLevel="0" collapsed="false">
      <c r="B128" s="158"/>
      <c r="C128" s="159"/>
      <c r="D128" s="169" t="s">
        <v>122</v>
      </c>
      <c r="E128" s="169"/>
      <c r="F128" s="169"/>
      <c r="G128" s="169"/>
      <c r="H128" s="169"/>
      <c r="I128" s="169"/>
      <c r="J128" s="169"/>
      <c r="K128" s="169"/>
      <c r="L128" s="169"/>
      <c r="M128" s="169"/>
      <c r="N128" s="183" t="n">
        <f aca="false">BK128</f>
        <v>496.338</v>
      </c>
      <c r="O128" s="183"/>
      <c r="P128" s="183"/>
      <c r="Q128" s="183"/>
      <c r="R128" s="162"/>
      <c r="T128" s="163"/>
      <c r="U128" s="159"/>
      <c r="V128" s="159"/>
      <c r="W128" s="164" t="n">
        <f aca="false">W129</f>
        <v>25.230993</v>
      </c>
      <c r="X128" s="159"/>
      <c r="Y128" s="164" t="n">
        <f aca="false">Y129</f>
        <v>0</v>
      </c>
      <c r="Z128" s="159"/>
      <c r="AA128" s="165" t="n">
        <f aca="false">AA129</f>
        <v>0</v>
      </c>
      <c r="AR128" s="166" t="s">
        <v>81</v>
      </c>
      <c r="AT128" s="167" t="s">
        <v>72</v>
      </c>
      <c r="AU128" s="167" t="s">
        <v>81</v>
      </c>
      <c r="AY128" s="166" t="s">
        <v>138</v>
      </c>
      <c r="BK128" s="168" t="n">
        <f aca="false">BK129</f>
        <v>496.338</v>
      </c>
    </row>
    <row r="129" s="29" customFormat="true" ht="38.25" hidden="false" customHeight="true" outlineLevel="0" collapsed="false">
      <c r="B129" s="171"/>
      <c r="C129" s="172" t="s">
        <v>153</v>
      </c>
      <c r="D129" s="172" t="s">
        <v>139</v>
      </c>
      <c r="E129" s="173" t="s">
        <v>189</v>
      </c>
      <c r="F129" s="174" t="s">
        <v>190</v>
      </c>
      <c r="G129" s="174"/>
      <c r="H129" s="174"/>
      <c r="I129" s="174"/>
      <c r="J129" s="175" t="s">
        <v>191</v>
      </c>
      <c r="K129" s="176" t="n">
        <v>64.201</v>
      </c>
      <c r="L129" s="176" t="n">
        <v>7.731</v>
      </c>
      <c r="M129" s="176"/>
      <c r="N129" s="176" t="n">
        <f aca="false">ROUND(L129*K129,3)</f>
        <v>496.338</v>
      </c>
      <c r="O129" s="176"/>
      <c r="P129" s="176"/>
      <c r="Q129" s="176"/>
      <c r="R129" s="177"/>
      <c r="T129" s="178"/>
      <c r="U129" s="189" t="s">
        <v>40</v>
      </c>
      <c r="V129" s="190" t="n">
        <v>0.393</v>
      </c>
      <c r="W129" s="190" t="n">
        <f aca="false">V129*K129</f>
        <v>25.230993</v>
      </c>
      <c r="X129" s="190" t="n">
        <v>0</v>
      </c>
      <c r="Y129" s="190" t="n">
        <f aca="false">X129*K129</f>
        <v>0</v>
      </c>
      <c r="Z129" s="190" t="n">
        <v>0</v>
      </c>
      <c r="AA129" s="191" t="n">
        <f aca="false">Z129*K129</f>
        <v>0</v>
      </c>
      <c r="AR129" s="10" t="s">
        <v>143</v>
      </c>
      <c r="AT129" s="10" t="s">
        <v>139</v>
      </c>
      <c r="AU129" s="10" t="s">
        <v>144</v>
      </c>
      <c r="AY129" s="10" t="s">
        <v>138</v>
      </c>
      <c r="BE129" s="181" t="n">
        <f aca="false">IF(U129="základná",N129,0)</f>
        <v>0</v>
      </c>
      <c r="BF129" s="181" t="n">
        <f aca="false">IF(U129="znížená",N129,0)</f>
        <v>496.338</v>
      </c>
      <c r="BG129" s="181" t="n">
        <f aca="false">IF(U129="zákl. prenesená",N129,0)</f>
        <v>0</v>
      </c>
      <c r="BH129" s="181" t="n">
        <f aca="false">IF(U129="zníž. prenesená",N129,0)</f>
        <v>0</v>
      </c>
      <c r="BI129" s="181" t="n">
        <f aca="false">IF(U129="nulová",N129,0)</f>
        <v>0</v>
      </c>
      <c r="BJ129" s="10" t="s">
        <v>144</v>
      </c>
      <c r="BK129" s="182" t="n">
        <f aca="false">ROUND(L129*K129,3)</f>
        <v>496.338</v>
      </c>
      <c r="BL129" s="10" t="s">
        <v>143</v>
      </c>
      <c r="BM129" s="10" t="s">
        <v>171</v>
      </c>
    </row>
    <row r="130" s="29" customFormat="true" ht="6.95" hidden="false" customHeight="true" outlineLevel="0" collapsed="false"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1"/>
    </row>
  </sheetData>
  <mergeCells count="87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N115:Q115"/>
    <mergeCell ref="N116:Q116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N121:Q121"/>
    <mergeCell ref="F122:I122"/>
    <mergeCell ref="L122:M122"/>
    <mergeCell ref="N122:Q122"/>
    <mergeCell ref="F123:I123"/>
    <mergeCell ref="L123:M123"/>
    <mergeCell ref="N123:Q123"/>
    <mergeCell ref="N124:Q124"/>
    <mergeCell ref="F125:I125"/>
    <mergeCell ref="L125:M125"/>
    <mergeCell ref="N125:Q125"/>
    <mergeCell ref="N126:Q126"/>
    <mergeCell ref="F127:I127"/>
    <mergeCell ref="L127:M127"/>
    <mergeCell ref="N127:Q127"/>
    <mergeCell ref="N128:Q128"/>
    <mergeCell ref="F129:I129"/>
    <mergeCell ref="L129:M129"/>
    <mergeCell ref="N129:Q129"/>
  </mergeCells>
  <hyperlinks>
    <hyperlink ref="F1" location="C2" display="1) Krycí list rozpočtu"/>
    <hyperlink ref="H1" location="C86" display="2) Rekapitulácia rozpočtu"/>
    <hyperlink ref="L1" location="C114" display="3) Rozpočet"/>
    <hyperlink ref="S1" location="'Rekapitulácia stavby'!C2" display="Rekapitulácia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8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LibreOffice/6.0.5.2$Windows_x86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2020-01-23T13:42:23Z</dcterms:created>
  <dc:creator>Mitro Ľudovít Ing.</dc:creator>
  <dc:description/>
  <dc:language>sk-SK</dc:language>
  <cp:lastModifiedBy/>
  <dcterms:modified xsi:type="dcterms:W3CDTF">2020-02-08T11:22:22Z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